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5600" windowHeight="7875" firstSheet="1" activeTab="7"/>
  </bookViews>
  <sheets>
    <sheet name="TUYENSINH" sheetId="1" r:id="rId1"/>
    <sheet name="CHUONGTRINH" sheetId="2" r:id="rId2"/>
    <sheet name="THIETBI" sheetId="5" r:id="rId3"/>
    <sheet name="CAITAOLOPHOC" sheetId="8" r:id="rId4"/>
    <sheet name="CACCHIPHI" sheetId="7" r:id="rId5"/>
    <sheet name="CONGTHUCTINH" sheetId="6" r:id="rId6"/>
    <sheet name="KEHOACH" sheetId="9" r:id="rId7"/>
    <sheet name="GIATRIDAUTU" sheetId="4" r:id="rId8"/>
    <sheet name="Sheet3" sheetId="3" r:id="rId9"/>
  </sheets>
  <externalReferences>
    <externalReference r:id="rId10"/>
  </externalReferences>
  <calcPr calcId="144525"/>
</workbook>
</file>

<file path=xl/calcChain.xml><?xml version="1.0" encoding="utf-8"?>
<calcChain xmlns="http://schemas.openxmlformats.org/spreadsheetml/2006/main">
  <c r="F137" i="5" l="1"/>
  <c r="E137" i="5"/>
  <c r="C137" i="5"/>
  <c r="G136" i="5"/>
  <c r="G135" i="5"/>
  <c r="G134" i="5"/>
  <c r="G133" i="5"/>
  <c r="G132" i="5"/>
  <c r="G131" i="5"/>
  <c r="G130" i="5"/>
  <c r="G137" i="5" l="1"/>
  <c r="C47" i="4"/>
  <c r="F47" i="4" s="1"/>
  <c r="C46" i="4"/>
  <c r="F46" i="4" s="1"/>
  <c r="F43" i="4"/>
  <c r="F48" i="4"/>
  <c r="F42" i="4"/>
  <c r="F9" i="4" l="1"/>
  <c r="C13" i="8"/>
  <c r="C14" i="8" s="1"/>
  <c r="D14" i="8"/>
  <c r="D13" i="8"/>
  <c r="B13" i="8"/>
  <c r="G10" i="9" l="1"/>
  <c r="G9" i="9"/>
  <c r="G8" i="9"/>
  <c r="E11" i="9"/>
  <c r="D11" i="9"/>
  <c r="E10" i="9"/>
  <c r="D10" i="9"/>
  <c r="E9" i="9"/>
  <c r="D9" i="9"/>
  <c r="C11" i="9"/>
  <c r="C10" i="9"/>
  <c r="C9" i="9"/>
  <c r="E6" i="9"/>
  <c r="D6" i="9"/>
  <c r="D5" i="9"/>
  <c r="C6" i="9"/>
  <c r="C5" i="9"/>
  <c r="F10" i="4"/>
  <c r="F6" i="9" l="1"/>
  <c r="H6" i="9" s="1"/>
  <c r="I6" i="9" s="1"/>
  <c r="F5" i="9"/>
  <c r="H5" i="9" s="1"/>
  <c r="I5" i="9" s="1"/>
  <c r="F11" i="9"/>
  <c r="H11" i="9" s="1"/>
  <c r="I11" i="9" s="1"/>
  <c r="F10" i="9"/>
  <c r="H10" i="9" s="1"/>
  <c r="I10" i="9" s="1"/>
  <c r="F9" i="9"/>
  <c r="H9" i="9" s="1"/>
  <c r="I9" i="9" s="1"/>
  <c r="F34" i="4"/>
  <c r="E34" i="4"/>
  <c r="D34" i="4"/>
  <c r="C34" i="4"/>
  <c r="F26" i="4"/>
  <c r="F28" i="4"/>
  <c r="F27" i="4"/>
  <c r="B34" i="4" l="1"/>
  <c r="G34" i="6"/>
  <c r="D34" i="6"/>
  <c r="C34" i="6"/>
  <c r="C8" i="4" l="1"/>
  <c r="F11" i="4"/>
  <c r="J11" i="4" s="1"/>
  <c r="L11" i="4" s="1"/>
  <c r="F12" i="4"/>
  <c r="F13" i="4"/>
  <c r="F14" i="4"/>
  <c r="F15" i="4"/>
  <c r="H15" i="4" s="1"/>
  <c r="J15" i="4" s="1"/>
  <c r="L15" i="4" s="1"/>
  <c r="H3" i="4"/>
  <c r="J3" i="4" s="1"/>
  <c r="C7" i="4"/>
  <c r="C123" i="5"/>
  <c r="C6" i="4" s="1"/>
  <c r="C24" i="4" l="1"/>
  <c r="C44" i="4"/>
  <c r="J13" i="4"/>
  <c r="L13" i="4" s="1"/>
  <c r="H13" i="4"/>
  <c r="F7" i="4"/>
  <c r="G7" i="9"/>
  <c r="G13" i="9" s="1"/>
  <c r="C7" i="9"/>
  <c r="H11" i="4"/>
  <c r="L3" i="4"/>
  <c r="F8" i="4"/>
  <c r="G119" i="5"/>
  <c r="G105" i="5"/>
  <c r="G104" i="5"/>
  <c r="I104" i="5" s="1"/>
  <c r="B20" i="7"/>
  <c r="B21" i="7" s="1"/>
  <c r="D25" i="6"/>
  <c r="C25" i="6"/>
  <c r="A25" i="6"/>
  <c r="G23" i="6"/>
  <c r="G24" i="6" s="1"/>
  <c r="G25" i="6" s="1"/>
  <c r="G19" i="6"/>
  <c r="G20" i="6" s="1"/>
  <c r="G21" i="6" s="1"/>
  <c r="G16" i="6"/>
  <c r="E16" i="6"/>
  <c r="C16" i="6"/>
  <c r="B16" i="6"/>
  <c r="H6" i="6"/>
  <c r="B6" i="6"/>
  <c r="F44" i="4" l="1"/>
  <c r="J8" i="4"/>
  <c r="C25" i="4" s="1"/>
  <c r="F25" i="4" s="1"/>
  <c r="H8" i="4"/>
  <c r="L8" i="4"/>
  <c r="G115" i="5"/>
  <c r="G116" i="5"/>
  <c r="G117" i="5"/>
  <c r="G118" i="5"/>
  <c r="G120" i="5"/>
  <c r="G121" i="5"/>
  <c r="C122" i="5"/>
  <c r="F122" i="5"/>
  <c r="E122" i="5"/>
  <c r="C8" i="9" l="1"/>
  <c r="F8" i="9" s="1"/>
  <c r="H8" i="9" s="1"/>
  <c r="I8" i="9" s="1"/>
  <c r="C45" i="4"/>
  <c r="F45" i="4" s="1"/>
  <c r="D6" i="4"/>
  <c r="E124" i="5"/>
  <c r="E125" i="5" s="1"/>
  <c r="F124" i="5"/>
  <c r="F125" i="5" s="1"/>
  <c r="E6" i="4"/>
  <c r="E7" i="9" s="1"/>
  <c r="E16" i="4"/>
  <c r="E9" i="7"/>
  <c r="E6" i="7"/>
  <c r="F6" i="4"/>
  <c r="J6" i="4" s="1"/>
  <c r="C124" i="5"/>
  <c r="C125" i="5" s="1"/>
  <c r="C16" i="4"/>
  <c r="C36" i="4" s="1"/>
  <c r="G114" i="5"/>
  <c r="G122" i="5" s="1"/>
  <c r="F91" i="5"/>
  <c r="F90" i="5"/>
  <c r="F89" i="5"/>
  <c r="F88" i="5"/>
  <c r="F87" i="5"/>
  <c r="F86" i="5"/>
  <c r="F85" i="5"/>
  <c r="F84" i="5"/>
  <c r="F83" i="5"/>
  <c r="F81" i="5"/>
  <c r="F80" i="5"/>
  <c r="F79" i="5"/>
  <c r="F78" i="5"/>
  <c r="F76" i="5"/>
  <c r="F75" i="5"/>
  <c r="F67" i="5"/>
  <c r="F68" i="5" s="1"/>
  <c r="E103" i="5" s="1"/>
  <c r="G103" i="5" s="1"/>
  <c r="F62" i="5"/>
  <c r="E102" i="5" s="1"/>
  <c r="G102" i="5" s="1"/>
  <c r="E61" i="5"/>
  <c r="F55" i="5"/>
  <c r="F54" i="5"/>
  <c r="F48" i="5"/>
  <c r="F101" i="5" s="1"/>
  <c r="F47" i="5"/>
  <c r="E101" i="5" s="1"/>
  <c r="F39" i="5"/>
  <c r="F38" i="5"/>
  <c r="F29" i="5"/>
  <c r="F28" i="5"/>
  <c r="F27" i="5"/>
  <c r="F26" i="5"/>
  <c r="F25" i="5"/>
  <c r="F24" i="5"/>
  <c r="F23" i="5"/>
  <c r="F22" i="5"/>
  <c r="F21" i="5"/>
  <c r="F20" i="5"/>
  <c r="F18" i="5"/>
  <c r="F17" i="5"/>
  <c r="F16" i="5"/>
  <c r="F15" i="5"/>
  <c r="F14" i="5"/>
  <c r="F13" i="5"/>
  <c r="F12" i="5"/>
  <c r="F11" i="5"/>
  <c r="F10" i="5"/>
  <c r="F9" i="5"/>
  <c r="F3" i="5"/>
  <c r="C100" i="5" s="1"/>
  <c r="F77" i="5" l="1"/>
  <c r="F82" i="5"/>
  <c r="E107" i="5" s="1"/>
  <c r="F19" i="5"/>
  <c r="F100" i="5" s="1"/>
  <c r="F40" i="5"/>
  <c r="C106" i="5" s="1"/>
  <c r="G106" i="5" s="1"/>
  <c r="F56" i="5"/>
  <c r="F92" i="5"/>
  <c r="G101" i="5"/>
  <c r="D24" i="4"/>
  <c r="D30" i="4" s="1"/>
  <c r="L31" i="4" s="1"/>
  <c r="D7" i="9"/>
  <c r="D16" i="4"/>
  <c r="E24" i="4"/>
  <c r="E30" i="4" s="1"/>
  <c r="L6" i="4"/>
  <c r="J16" i="4"/>
  <c r="L27" i="4" s="1"/>
  <c r="F16" i="4"/>
  <c r="H6" i="4"/>
  <c r="H16" i="4" s="1"/>
  <c r="G124" i="5"/>
  <c r="G125" i="5" s="1"/>
  <c r="F8" i="5"/>
  <c r="E100" i="5" s="1"/>
  <c r="E108" i="5" s="1"/>
  <c r="F49" i="5"/>
  <c r="E13" i="3"/>
  <c r="E9" i="3"/>
  <c r="E25" i="3"/>
  <c r="E24" i="3"/>
  <c r="E21" i="3"/>
  <c r="E22" i="3"/>
  <c r="E23" i="3"/>
  <c r="E5" i="3"/>
  <c r="E6" i="3"/>
  <c r="E7" i="3"/>
  <c r="E8" i="3"/>
  <c r="E10" i="3"/>
  <c r="E11" i="3"/>
  <c r="E12" i="3"/>
  <c r="E14" i="3"/>
  <c r="E15" i="3"/>
  <c r="E16" i="3"/>
  <c r="E17" i="3"/>
  <c r="E18" i="3"/>
  <c r="E19" i="3"/>
  <c r="E20" i="3"/>
  <c r="E4" i="3"/>
  <c r="C108" i="5" l="1"/>
  <c r="F24" i="4"/>
  <c r="F7" i="9"/>
  <c r="F93" i="5"/>
  <c r="F107" i="5"/>
  <c r="F30" i="5"/>
  <c r="G100" i="5"/>
  <c r="L16" i="4"/>
  <c r="E8" i="7"/>
  <c r="D16" i="6"/>
  <c r="E4" i="7"/>
  <c r="E5" i="7"/>
  <c r="E13" i="7"/>
  <c r="E14" i="7"/>
  <c r="E11" i="7"/>
  <c r="E10" i="7"/>
  <c r="E26" i="3"/>
  <c r="E29" i="2"/>
  <c r="E28" i="2"/>
  <c r="E27" i="2"/>
  <c r="E25" i="2"/>
  <c r="E24" i="2"/>
  <c r="E23" i="2"/>
  <c r="E8" i="2"/>
  <c r="E9" i="2"/>
  <c r="E7" i="2"/>
  <c r="E4" i="2"/>
  <c r="E5" i="2"/>
  <c r="E3" i="2"/>
  <c r="F108" i="5" l="1"/>
  <c r="G107" i="5"/>
  <c r="G108" i="5" s="1"/>
  <c r="H7" i="9"/>
  <c r="E3" i="7"/>
  <c r="E2" i="7"/>
  <c r="E14" i="2"/>
  <c r="D16" i="2" s="1"/>
  <c r="D18" i="2" s="1"/>
  <c r="E34" i="2"/>
  <c r="D36" i="2" s="1"/>
  <c r="D38" i="2" s="1"/>
  <c r="F25" i="1"/>
  <c r="E25" i="1"/>
  <c r="E24" i="1"/>
  <c r="F24" i="1" s="1"/>
  <c r="E22" i="1"/>
  <c r="F22" i="1" s="1"/>
  <c r="E21" i="1"/>
  <c r="F21" i="1" s="1"/>
  <c r="E19" i="1"/>
  <c r="E18" i="1"/>
  <c r="I18" i="1" s="1"/>
  <c r="E14" i="1"/>
  <c r="E13" i="1"/>
  <c r="F13" i="1" s="1"/>
  <c r="E10" i="1"/>
  <c r="F10" i="1" s="1"/>
  <c r="E9" i="1"/>
  <c r="F9" i="1" s="1"/>
  <c r="E5" i="1"/>
  <c r="E3" i="1"/>
  <c r="F3" i="1" s="1"/>
  <c r="E2" i="1"/>
  <c r="F2" i="1" s="1"/>
  <c r="I22" i="1"/>
  <c r="I19" i="1"/>
  <c r="I5" i="1"/>
  <c r="I3" i="1"/>
  <c r="H25" i="1"/>
  <c r="I25" i="1" s="1"/>
  <c r="H22" i="1"/>
  <c r="H19" i="1"/>
  <c r="H14" i="1"/>
  <c r="I14" i="1" s="1"/>
  <c r="H10" i="1"/>
  <c r="I10" i="1" s="1"/>
  <c r="H5" i="1"/>
  <c r="H3" i="1"/>
  <c r="H24" i="1"/>
  <c r="I24" i="1" s="1"/>
  <c r="J24" i="1" s="1"/>
  <c r="H21" i="1"/>
  <c r="I21" i="1" s="1"/>
  <c r="H18" i="1"/>
  <c r="H13" i="1"/>
  <c r="I13" i="1" s="1"/>
  <c r="J13" i="1" s="1"/>
  <c r="H9" i="1"/>
  <c r="I9" i="1" s="1"/>
  <c r="J9" i="1" s="1"/>
  <c r="H2" i="1"/>
  <c r="D26" i="1"/>
  <c r="J22" i="1" l="1"/>
  <c r="J3" i="1"/>
  <c r="J10" i="1"/>
  <c r="J25" i="1"/>
  <c r="I2" i="1"/>
  <c r="F19" i="1"/>
  <c r="J19" i="1" s="1"/>
  <c r="F18" i="1"/>
  <c r="F5" i="1"/>
  <c r="J5" i="1" s="1"/>
  <c r="F14" i="1"/>
  <c r="J14" i="1" s="1"/>
  <c r="I7" i="9"/>
  <c r="E15" i="7"/>
  <c r="H17" i="4" s="1"/>
  <c r="J21" i="1"/>
  <c r="J18" i="1"/>
  <c r="J2" i="1"/>
  <c r="I26" i="1"/>
  <c r="H26" i="1"/>
  <c r="F26" i="1"/>
  <c r="E26" i="1"/>
  <c r="L34" i="4"/>
  <c r="F30" i="4"/>
  <c r="L30" i="4" s="1"/>
  <c r="L33" i="4" s="1"/>
  <c r="C30" i="4"/>
  <c r="L28" i="4" s="1"/>
  <c r="J26" i="1" l="1"/>
  <c r="H18" i="4"/>
  <c r="J33" i="4"/>
  <c r="J30" i="4"/>
  <c r="J27" i="4"/>
  <c r="J28" i="4" s="1"/>
  <c r="C49" i="4" s="1"/>
  <c r="C12" i="9" l="1"/>
  <c r="C50" i="4"/>
  <c r="J34" i="4"/>
  <c r="E49" i="4" s="1"/>
  <c r="J31" i="4"/>
  <c r="D49" i="4" s="1"/>
  <c r="E12" i="9" l="1"/>
  <c r="E13" i="9" s="1"/>
  <c r="E50" i="4"/>
  <c r="C13" i="9"/>
  <c r="J41" i="4" s="1"/>
  <c r="D12" i="9"/>
  <c r="D13" i="9" s="1"/>
  <c r="D50" i="4"/>
  <c r="F49" i="4"/>
  <c r="F50" i="4" s="1"/>
  <c r="F12" i="9" l="1"/>
  <c r="H12" i="9" s="1"/>
  <c r="F13" i="9"/>
  <c r="I12" i="9" l="1"/>
  <c r="I13" i="9" s="1"/>
  <c r="H13" i="9"/>
</calcChain>
</file>

<file path=xl/sharedStrings.xml><?xml version="1.0" encoding="utf-8"?>
<sst xmlns="http://schemas.openxmlformats.org/spreadsheetml/2006/main" count="453" uniqueCount="216">
  <si>
    <t>Ô tô</t>
  </si>
  <si>
    <t>CK chế tạo</t>
  </si>
  <si>
    <t>Điện CN</t>
  </si>
  <si>
    <t>Cơ điện tử</t>
  </si>
  <si>
    <t>CN KT Cơ khí</t>
  </si>
  <si>
    <t>CNKTĐDT</t>
  </si>
  <si>
    <t>QTMMT</t>
  </si>
  <si>
    <t>STT</t>
  </si>
  <si>
    <t>Đơn giá/giờ</t>
  </si>
  <si>
    <t>Thành tiền</t>
  </si>
  <si>
    <t>I</t>
  </si>
  <si>
    <t>Xây dựng chương trình khung</t>
  </si>
  <si>
    <t>Biên soạn</t>
  </si>
  <si>
    <t>Sửa chữa và biên tập</t>
  </si>
  <si>
    <t>Đọc phản biện và nhận xét</t>
  </si>
  <si>
    <t>II</t>
  </si>
  <si>
    <t>Xây dựng chương trình môn học</t>
  </si>
  <si>
    <t>100 trang</t>
  </si>
  <si>
    <t>TỔNG CỘNG</t>
  </si>
  <si>
    <t>Biên soạn giáo trình</t>
  </si>
  <si>
    <t>III</t>
  </si>
  <si>
    <t>NỘI DUNG THỰC HIỆN</t>
  </si>
  <si>
    <t>Số giờ thực hiện</t>
  </si>
  <si>
    <t>Trung cấp</t>
  </si>
  <si>
    <t>Bóng chuyền</t>
  </si>
  <si>
    <t>Trọng tài</t>
  </si>
  <si>
    <t>Cờ</t>
  </si>
  <si>
    <t>Bóng đá nam</t>
  </si>
  <si>
    <t>Bóng đá nữ</t>
  </si>
  <si>
    <t>Bóng bàn</t>
  </si>
  <si>
    <t>Bóng</t>
  </si>
  <si>
    <t>Cầu lông</t>
  </si>
  <si>
    <t>Cầu</t>
  </si>
  <si>
    <t>Trò chơi vận động</t>
  </si>
  <si>
    <t>Táo</t>
  </si>
  <si>
    <t>kg</t>
  </si>
  <si>
    <t>Dây</t>
  </si>
  <si>
    <t>Nước uống phục vụ</t>
  </si>
  <si>
    <t>thùng</t>
  </si>
  <si>
    <t>Ban tổ chức</t>
  </si>
  <si>
    <t>Phí thuê sân</t>
  </si>
  <si>
    <t>TT</t>
  </si>
  <si>
    <t>NGHỀ</t>
  </si>
  <si>
    <t>Năm 2018</t>
  </si>
  <si>
    <t>Năm 2019</t>
  </si>
  <si>
    <t>Năm 2020</t>
  </si>
  <si>
    <t>Đầu tư hoạt động quản lý</t>
  </si>
  <si>
    <t>Xây dựng hệ thống đảm bảo chất lượng</t>
  </si>
  <si>
    <t>CỘNG</t>
  </si>
  <si>
    <t>Nâng cấp phần mềm quản lý đào tạo và phần mềm hành chính điện tử</t>
  </si>
  <si>
    <t>1.1</t>
  </si>
  <si>
    <t>1.2</t>
  </si>
  <si>
    <t>Đầu tư thiết bị dạy học</t>
  </si>
  <si>
    <t xml:space="preserve">Phát triển, xây dựng chương trình đào tạo </t>
  </si>
  <si>
    <t>Đào tạo, bồi dưỡng đội ngũ nhà giáo, cán bộ quản lý</t>
  </si>
  <si>
    <t>Đầu tư cơ sở vật chất</t>
  </si>
  <si>
    <t>Cải tạo, nâng cấp hệ thống thông tin</t>
  </si>
  <si>
    <t>ĐVT: ngàn đồng</t>
  </si>
  <si>
    <t>Tên thiết bị đầu tư</t>
  </si>
  <si>
    <t>ĐVT</t>
  </si>
  <si>
    <t>Số lượng</t>
  </si>
  <si>
    <t>Đơn giá</t>
  </si>
  <si>
    <t>Thành tiền (VNĐ)</t>
  </si>
  <si>
    <t>Thiết bị chẩn đoán kỹ thuật ô tô hiện đại</t>
  </si>
  <si>
    <t>cái</t>
  </si>
  <si>
    <t>Thiết bị kiểm tra góc đặt bánh xe cho xe du lịch.</t>
  </si>
  <si>
    <t>Cái</t>
  </si>
  <si>
    <t>Máy nạp ac qui khởi động đề</t>
  </si>
  <si>
    <t>Bộ dụng cụ sửa chữa điện</t>
  </si>
  <si>
    <t>Mô hình ô tô tổng thành Commonrail Ford Ranger kết nối với máy tính đào tạo</t>
  </si>
  <si>
    <t>Mô hình hệ thống lái tích cực AFS</t>
  </si>
  <si>
    <t>Mô hình ô tô tổng thành Nissan Sunny kết nối với máy tính đào tạo</t>
  </si>
  <si>
    <t>Mô hình hệ thống lái 4WS</t>
  </si>
  <si>
    <t>Mô hình ô tô tổng thành Toyota Innova kết nối với máy tính đào tạo</t>
  </si>
  <si>
    <t>Mô hình hệ thống visai điều khiển điện</t>
  </si>
  <si>
    <t>Mô hình ô tô tổng thành Huyndai i10 kết nối với máy tính đào tạo</t>
  </si>
  <si>
    <t>Mô hình điện tổng thành ô tô sử dụng mạng CAN</t>
  </si>
  <si>
    <t>Mô hình tổng thành ô tô Toyota Spirus kết nối với máy tính đào tạo</t>
  </si>
  <si>
    <t>Mô hình tổng thành ô tô điện</t>
  </si>
  <si>
    <t xml:space="preserve">Máy nạp ga cho hệ thống điều hoà ô tô. </t>
  </si>
  <si>
    <t>Mô hình hệ thống điều hòa không khí tự động</t>
  </si>
  <si>
    <t>Mô hình hệ thống điện thân xe sử dụng mạng CAN</t>
  </si>
  <si>
    <t>Mô hình tổng thành hệ thống lái ARS</t>
  </si>
  <si>
    <t>Thiết bị kiểm tra góc đặt bánh xe</t>
  </si>
  <si>
    <t>Thiết bị kiểm tra máy phát, khởi động</t>
  </si>
  <si>
    <t>Mô hình động cơ sử dụng ly hợp kép</t>
  </si>
  <si>
    <t>Mô hình hệ thống treo điện</t>
  </si>
  <si>
    <t>Mô hình hệ thống cân bằng lực kéo TRC</t>
  </si>
  <si>
    <t>TỔNG CỘNG I+II+III</t>
  </si>
  <si>
    <t>Nghề Công nghệ kỹ thuật Cơ khí</t>
  </si>
  <si>
    <t>Năm đầu tư</t>
  </si>
  <si>
    <t>Máy hàn Tig AC/DC</t>
  </si>
  <si>
    <t>Máy hàn Mig-Mag</t>
  </si>
  <si>
    <t>Cộng</t>
  </si>
  <si>
    <t>Nghề Cơ khí chế tạo</t>
  </si>
  <si>
    <t>CTX gamma 2000 TC model 2017</t>
  </si>
  <si>
    <t>Máy</t>
  </si>
  <si>
    <t xml:space="preserve">AgieCharmilles CUT P 800 </t>
  </si>
  <si>
    <t>Nghề Công nghệ Ô tô</t>
  </si>
  <si>
    <t>Nghề Công nghệ Kỹ thuật Điện-Điện tử</t>
  </si>
  <si>
    <t>Bộ Thực hành PLC S7-1200</t>
  </si>
  <si>
    <t>Module Profinet mở rộng</t>
  </si>
  <si>
    <t>Nghề Điện công nghiệp</t>
  </si>
  <si>
    <t>Phòng thực hành khí nén thủy lực</t>
  </si>
  <si>
    <t>phòng</t>
  </si>
  <si>
    <t xml:space="preserve">Cộng </t>
  </si>
  <si>
    <t>Nghề Cơ điện tử</t>
  </si>
  <si>
    <t>Phòng thực hành FMS-500   (hệ thống 6 khu vực)</t>
  </si>
  <si>
    <t>Cộng 2018</t>
  </si>
  <si>
    <t>Nghề Quản trị mạng máy tính</t>
  </si>
  <si>
    <t>Máy vi tính bàn, DELL, Model: Vostro 3668MT, core i7-7700 (3.6Ghz/8MB)</t>
  </si>
  <si>
    <t xml:space="preserve">Switch CISCO Catalyst 2960 </t>
  </si>
  <si>
    <t>Bộ</t>
  </si>
  <si>
    <t>Máy lạnh</t>
  </si>
  <si>
    <t>Máy chiếu (Projector)
Màn chiếu ≥ (1800 x 1800) mm</t>
  </si>
  <si>
    <t>Cộng 2019</t>
  </si>
  <si>
    <t>Máy vi tính bàn, DELL, Model: Vostro 3668MT,core i7-7700 (3.6Ghz/8MB)</t>
  </si>
  <si>
    <t>Máy chủ, DELL
Model: Server DELL R730 Rack 2U;Vi xử lý:
2 CPU Xeon E5-2620</t>
  </si>
  <si>
    <t>Router Cisco Security ASA5525-K9</t>
  </si>
  <si>
    <t>Switch CISCO Lớp 3, WS-C3850-24T-S</t>
  </si>
  <si>
    <t>Switch CISCO Catalyst 3750WS-C3750X-24T-S</t>
  </si>
  <si>
    <t>Tủ Rack Cabinet 19” 36U series 1000 ECP-36U1000A</t>
  </si>
  <si>
    <t>Cộng 3 năm (2018+2019+2020)</t>
  </si>
  <si>
    <t xml:space="preserve">TỔNG HỢP ĐẦU TƯ THIẾT BỊ </t>
  </si>
  <si>
    <t>TÊN NGHỀ ĐẦU TƯ</t>
  </si>
  <si>
    <t>Công nghệ Ô tô</t>
  </si>
  <si>
    <t>Cơ khí chế tạo</t>
  </si>
  <si>
    <t>Điện công nghiệp</t>
  </si>
  <si>
    <t xml:space="preserve">Công nghệ Kỹ thuật Điện, Điện tử </t>
  </si>
  <si>
    <t xml:space="preserve">Công nghệ Kỹ thuật Cơ khí </t>
  </si>
  <si>
    <t>Quản trị mạng máy tính</t>
  </si>
  <si>
    <t>ĐVT: đồng</t>
  </si>
  <si>
    <t>=0,09-((0,09-0,08)*(18262722421-10000000000)/15000000000)</t>
  </si>
  <si>
    <t>Nb</t>
  </si>
  <si>
    <t>Công thức:</t>
  </si>
  <si>
    <t>Na</t>
  </si>
  <si>
    <t>Nt = Nb - [(Nb-Na)/(Ga-Gb)] x (Gt-Gb)</t>
  </si>
  <si>
    <t>Ga</t>
  </si>
  <si>
    <t>Gb</t>
  </si>
  <si>
    <t>Nt=</t>
  </si>
  <si>
    <t>Nb-(Nb-Na)/(Ga-Gb)*(Gt-Gb)</t>
  </si>
  <si>
    <t>Gt</t>
  </si>
  <si>
    <t>G: Quy mô giá trị</t>
  </si>
  <si>
    <t>Nt</t>
  </si>
  <si>
    <t>N: Định mức tư vấn</t>
  </si>
  <si>
    <t>a: Cận trên</t>
  </si>
  <si>
    <t>b: cận dưới</t>
  </si>
  <si>
    <t>Chi phí lập hồ sơ mời thầu và chi phí  lựa chọn nhà thầu</t>
  </si>
  <si>
    <t>QLDA</t>
  </si>
  <si>
    <t>Lập DA báo cáo khả  thi</t>
  </si>
  <si>
    <t>Chi phí thẩm định giá</t>
  </si>
  <si>
    <t>Thiết bị</t>
  </si>
  <si>
    <t>Xây dựng</t>
  </si>
  <si>
    <t>Giám sát XD</t>
  </si>
  <si>
    <t>Giám sát TB</t>
  </si>
  <si>
    <t>Chi phí thẩm tra thiết kế dự toán</t>
  </si>
  <si>
    <t>Chi phí thẩm định dự án</t>
  </si>
  <si>
    <t>Chi phí quản lý DA</t>
  </si>
  <si>
    <t>(Trừ thuế 10% Tbi+XLắp)</t>
  </si>
  <si>
    <t>Chi phí lập DA báo cáo khả thi</t>
  </si>
  <si>
    <t>=(I+II+III)*Hệ số nội suy</t>
  </si>
  <si>
    <t>Chỉ tính thẩm định trên thiết bị</t>
  </si>
  <si>
    <t>Chi phí lập hồ sơ mời thầu và chi phí  lựa chọn nhà thầu TB</t>
  </si>
  <si>
    <t>Chi phí lập hồ sơ mời thầu và chi phí  lựa chọn nhà thầu XD</t>
  </si>
  <si>
    <t>Chi phí phê duyệt, thẩm định kết quả lựa chọn nhà thầu</t>
  </si>
  <si>
    <t>Chỉ tính trên phần XD</t>
  </si>
  <si>
    <t>Chi phí thẩm tra quyết toán</t>
  </si>
  <si>
    <t>Tổng mức đầu tư*HS nội suy</t>
  </si>
  <si>
    <t>Chi phí dự phòng</t>
  </si>
  <si>
    <t>Dự phòng cho yếu tố phát sinh khối lượng (10%)</t>
  </si>
  <si>
    <t>(I+II+III+IV)*10%</t>
  </si>
  <si>
    <t>Dự phòng cho yếu tố trượt giá</t>
  </si>
  <si>
    <t>(I+II+III+IV)*5%</t>
  </si>
  <si>
    <t>Trước thuế</t>
  </si>
  <si>
    <t>Sửa chữa, xây mới phòng thực hành</t>
  </si>
  <si>
    <t>Xây dựng Trung tâm Đào tạo kỹ thuật viên về thang máy và thang cuốn</t>
  </si>
  <si>
    <t>Tài trợ</t>
  </si>
  <si>
    <t>Phân nguồn</t>
  </si>
  <si>
    <t>Tổng các nguồn</t>
  </si>
  <si>
    <t>Cải  tạo, sửa chữa</t>
  </si>
  <si>
    <t>Trừ tài trợ</t>
  </si>
  <si>
    <t>ND 63 hoặc Luật đấu thâu</t>
  </si>
  <si>
    <t>TT 75 btc hoac TT 176 BTC</t>
  </si>
  <si>
    <t>TT 09 BTC</t>
  </si>
  <si>
    <t>btc hoac TT 176 BTC</t>
  </si>
  <si>
    <t>TT 06/2016/TT-BXD</t>
  </si>
  <si>
    <t>Giá trị trước thuế</t>
  </si>
  <si>
    <t>Chi phí giám sát  lắp đặt thiết bị</t>
  </si>
  <si>
    <t>Chi phí thẩm tra dự toán xây dựng</t>
  </si>
  <si>
    <t>Chi phí thẩm tra dự toán XD, dưới 10 tỷ (0,250)</t>
  </si>
  <si>
    <t>TT 209/TT- btc năm 2016 hoac TT 176 BTC</t>
  </si>
  <si>
    <t>Chi phí kiểm toán</t>
  </si>
  <si>
    <t>Các chi phí</t>
  </si>
  <si>
    <t>Phân kỳ</t>
  </si>
  <si>
    <t>Chi phí khác</t>
  </si>
  <si>
    <t>Tổng cộng</t>
  </si>
  <si>
    <t>NỘI DUNG ĐẦU TƯ</t>
  </si>
  <si>
    <t>Tổng chi phí</t>
  </si>
  <si>
    <t>Nguồn đầu tư</t>
  </si>
  <si>
    <t>Tổng</t>
  </si>
  <si>
    <t>Mua sắm trực tiếp</t>
  </si>
  <si>
    <t>(1)</t>
  </si>
  <si>
    <t>(2)</t>
  </si>
  <si>
    <t>(3)</t>
  </si>
  <si>
    <t>(6)</t>
  </si>
  <si>
    <t>A</t>
  </si>
  <si>
    <t>B</t>
  </si>
  <si>
    <t>(4)=(1)+(2)+(3)</t>
  </si>
  <si>
    <t>(5)</t>
  </si>
  <si>
    <t>(7)=(5)+(6)</t>
  </si>
  <si>
    <t>Chi phí</t>
  </si>
  <si>
    <t>Tổng DA</t>
  </si>
  <si>
    <t>Chi phí quản lý DA và các chi phí khác</t>
  </si>
  <si>
    <t>Truoc thue (10%)</t>
  </si>
  <si>
    <t xml:space="preserve">CỘNG </t>
  </si>
  <si>
    <t>Phân kỳ đầu tư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</si>
</sst>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#,##0.0000000"/>
    <numFmt numFmtId="166" formatCode="_(* #,##0.0000_);_(* \(#,##0.0000\);_(* &quot;-&quot;??_);_(@_)"/>
    <numFmt numFmtId="167" formatCode="0.0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VNI-Times"/>
    </font>
    <font>
      <sz val="14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4"/>
      <color theme="1"/>
      <name val="VNI-Times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sz val="13"/>
      <color rgb="FF000000"/>
      <name val="Times New Roman"/>
      <family val="1"/>
    </font>
    <font>
      <b/>
      <i/>
      <sz val="14"/>
      <color theme="1"/>
      <name val="Times New Roman"/>
      <family val="1"/>
    </font>
    <font>
      <sz val="16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i/>
      <sz val="13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240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0" fillId="0" borderId="0" xfId="0" applyNumberFormat="1"/>
    <xf numFmtId="3" fontId="3" fillId="0" borderId="1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164" fontId="0" fillId="0" borderId="0" xfId="1" applyNumberFormat="1" applyFont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8" fillId="0" borderId="0" xfId="0" applyFont="1" applyAlignment="1">
      <alignment wrapText="1"/>
    </xf>
    <xf numFmtId="0" fontId="6" fillId="0" borderId="10" xfId="0" applyFont="1" applyBorder="1" applyAlignment="1">
      <alignment horizontal="justify" vertical="center" wrapText="1"/>
    </xf>
    <xf numFmtId="164" fontId="6" fillId="0" borderId="1" xfId="1" applyNumberFormat="1" applyFont="1" applyBorder="1" applyAlignment="1">
      <alignment horizontal="center" vertical="center"/>
    </xf>
    <xf numFmtId="164" fontId="6" fillId="0" borderId="12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0" fillId="0" borderId="13" xfId="0" applyBorder="1"/>
    <xf numFmtId="3" fontId="6" fillId="0" borderId="1" xfId="0" applyNumberFormat="1" applyFont="1" applyBorder="1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3" fontId="12" fillId="0" borderId="1" xfId="0" applyNumberFormat="1" applyFont="1" applyBorder="1" applyAlignment="1">
      <alignment horizontal="right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3" fillId="0" borderId="1" xfId="2" applyFont="1" applyFill="1" applyBorder="1" applyAlignment="1" applyProtection="1">
      <alignment vertical="center" wrapText="1"/>
      <protection locked="0"/>
    </xf>
    <xf numFmtId="0" fontId="13" fillId="0" borderId="1" xfId="2" applyFont="1" applyFill="1" applyBorder="1" applyAlignment="1" applyProtection="1">
      <alignment horizontal="center" vertical="center" wrapText="1"/>
      <protection locked="0"/>
    </xf>
    <xf numFmtId="0" fontId="13" fillId="0" borderId="1" xfId="2" applyFont="1" applyFill="1" applyBorder="1" applyAlignment="1" applyProtection="1">
      <alignment horizontal="center" vertical="center" wrapText="1"/>
    </xf>
    <xf numFmtId="3" fontId="13" fillId="0" borderId="1" xfId="1" applyNumberFormat="1" applyFont="1" applyFill="1" applyBorder="1" applyAlignment="1" applyProtection="1">
      <alignment vertical="center"/>
    </xf>
    <xf numFmtId="164" fontId="8" fillId="0" borderId="1" xfId="1" applyNumberFormat="1" applyFont="1" applyBorder="1" applyAlignment="1">
      <alignment horizontal="center" vertical="center" wrapText="1"/>
    </xf>
    <xf numFmtId="0" fontId="8" fillId="0" borderId="1" xfId="2" applyFont="1" applyFill="1" applyBorder="1" applyAlignment="1" applyProtection="1">
      <alignment vertical="center" wrapText="1"/>
      <protection locked="0"/>
    </xf>
    <xf numFmtId="0" fontId="8" fillId="0" borderId="1" xfId="2" applyFont="1" applyFill="1" applyBorder="1" applyAlignment="1" applyProtection="1">
      <alignment horizontal="center" vertical="center"/>
    </xf>
    <xf numFmtId="3" fontId="8" fillId="0" borderId="1" xfId="1" applyNumberFormat="1" applyFont="1" applyFill="1" applyBorder="1" applyAlignment="1" applyProtection="1">
      <alignment vertical="center"/>
    </xf>
    <xf numFmtId="0" fontId="8" fillId="0" borderId="1" xfId="2" applyFont="1" applyFill="1" applyBorder="1" applyAlignment="1" applyProtection="1">
      <alignment horizontal="center" vertical="center"/>
      <protection locked="0"/>
    </xf>
    <xf numFmtId="0" fontId="8" fillId="0" borderId="1" xfId="2" applyFont="1" applyFill="1" applyBorder="1" applyAlignment="1" applyProtection="1">
      <alignment horizontal="center" vertical="center" wrapText="1"/>
      <protection locked="0"/>
    </xf>
    <xf numFmtId="0" fontId="8" fillId="0" borderId="1" xfId="2" applyFont="1" applyFill="1" applyBorder="1" applyAlignment="1" applyProtection="1">
      <alignment horizontal="center" vertical="center" wrapText="1"/>
    </xf>
    <xf numFmtId="0" fontId="13" fillId="4" borderId="1" xfId="2" applyFont="1" applyFill="1" applyBorder="1" applyAlignment="1" applyProtection="1">
      <alignment vertical="center" wrapText="1"/>
      <protection locked="0"/>
    </xf>
    <xf numFmtId="0" fontId="13" fillId="4" borderId="1" xfId="2" applyFont="1" applyFill="1" applyBorder="1" applyAlignment="1" applyProtection="1">
      <alignment horizontal="center" vertical="center" wrapText="1"/>
    </xf>
    <xf numFmtId="3" fontId="13" fillId="4" borderId="1" xfId="1" applyNumberFormat="1" applyFont="1" applyFill="1" applyBorder="1" applyAlignment="1" applyProtection="1">
      <alignment vertical="center"/>
    </xf>
    <xf numFmtId="0" fontId="8" fillId="4" borderId="1" xfId="2" applyFont="1" applyFill="1" applyBorder="1" applyAlignment="1" applyProtection="1">
      <alignment vertical="center" wrapText="1"/>
      <protection locked="0"/>
    </xf>
    <xf numFmtId="0" fontId="8" fillId="4" borderId="1" xfId="2" applyFont="1" applyFill="1" applyBorder="1" applyAlignment="1" applyProtection="1">
      <alignment horizontal="center" vertical="center" wrapText="1"/>
    </xf>
    <xf numFmtId="3" fontId="8" fillId="4" borderId="1" xfId="2" applyNumberFormat="1" applyFont="1" applyFill="1" applyBorder="1" applyAlignment="1" applyProtection="1">
      <alignment vertical="center"/>
    </xf>
    <xf numFmtId="0" fontId="8" fillId="0" borderId="14" xfId="2" applyFont="1" applyFill="1" applyBorder="1" applyAlignment="1" applyProtection="1">
      <alignment horizontal="center" vertical="center"/>
      <protection locked="0"/>
    </xf>
    <xf numFmtId="0" fontId="13" fillId="4" borderId="14" xfId="2" applyFont="1" applyFill="1" applyBorder="1" applyAlignment="1" applyProtection="1">
      <alignment vertical="center" wrapText="1"/>
      <protection locked="0"/>
    </xf>
    <xf numFmtId="0" fontId="13" fillId="4" borderId="14" xfId="2" applyFont="1" applyFill="1" applyBorder="1" applyAlignment="1" applyProtection="1">
      <alignment horizontal="center" vertical="center" wrapText="1"/>
    </xf>
    <xf numFmtId="3" fontId="13" fillId="4" borderId="14" xfId="2" applyNumberFormat="1" applyFont="1" applyFill="1" applyBorder="1" applyAlignment="1" applyProtection="1">
      <alignment vertical="center"/>
    </xf>
    <xf numFmtId="0" fontId="13" fillId="0" borderId="1" xfId="2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64" fontId="8" fillId="0" borderId="1" xfId="1" applyNumberFormat="1" applyFont="1" applyFill="1" applyBorder="1" applyAlignment="1" applyProtection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0" xfId="0" applyFont="1"/>
    <xf numFmtId="0" fontId="8" fillId="0" borderId="1" xfId="0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3" fontId="11" fillId="0" borderId="1" xfId="0" applyNumberFormat="1" applyFont="1" applyBorder="1" applyAlignment="1">
      <alignment vertic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3" applyFont="1" applyFill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3" fontId="11" fillId="0" borderId="1" xfId="0" applyNumberFormat="1" applyFont="1" applyBorder="1"/>
    <xf numFmtId="0" fontId="8" fillId="0" borderId="0" xfId="0" applyFont="1"/>
    <xf numFmtId="0" fontId="13" fillId="0" borderId="14" xfId="4" applyFont="1" applyFill="1" applyBorder="1" applyAlignment="1">
      <alignment vertical="center" wrapText="1"/>
    </xf>
    <xf numFmtId="164" fontId="13" fillId="0" borderId="14" xfId="5" applyNumberFormat="1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3" fontId="13" fillId="0" borderId="1" xfId="0" applyNumberFormat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4" fontId="8" fillId="0" borderId="1" xfId="1" applyNumberFormat="1" applyFont="1" applyBorder="1" applyAlignment="1">
      <alignment horizontal="right" vertical="center" wrapText="1"/>
    </xf>
    <xf numFmtId="0" fontId="15" fillId="0" borderId="1" xfId="0" applyFont="1" applyBorder="1"/>
    <xf numFmtId="0" fontId="8" fillId="0" borderId="1" xfId="0" applyFont="1" applyBorder="1"/>
    <xf numFmtId="0" fontId="13" fillId="0" borderId="1" xfId="3" quotePrefix="1" applyFont="1" applyFill="1" applyBorder="1" applyAlignment="1">
      <alignment vertical="center" wrapText="1"/>
    </xf>
    <xf numFmtId="164" fontId="16" fillId="0" borderId="1" xfId="6" applyNumberFormat="1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3" fontId="17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/>
    <xf numFmtId="0" fontId="16" fillId="0" borderId="1" xfId="2" applyFont="1" applyFill="1" applyBorder="1" applyAlignment="1">
      <alignment horizontal="center" vertical="center" wrapText="1"/>
    </xf>
    <xf numFmtId="0" fontId="18" fillId="0" borderId="1" xfId="2" applyFont="1" applyFill="1" applyBorder="1" applyAlignment="1" applyProtection="1">
      <alignment horizontal="center" vertical="center" wrapText="1"/>
      <protection locked="0"/>
    </xf>
    <xf numFmtId="164" fontId="11" fillId="0" borderId="1" xfId="1" applyNumberFormat="1" applyFont="1" applyBorder="1" applyAlignment="1">
      <alignment horizontal="center" vertical="center" wrapText="1"/>
    </xf>
    <xf numFmtId="0" fontId="0" fillId="0" borderId="1" xfId="0" applyBorder="1"/>
    <xf numFmtId="0" fontId="16" fillId="0" borderId="1" xfId="3" quotePrefix="1" applyFont="1" applyFill="1" applyBorder="1" applyAlignment="1">
      <alignment vertical="center" wrapText="1"/>
    </xf>
    <xf numFmtId="0" fontId="11" fillId="0" borderId="1" xfId="2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0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right" vertical="center" wrapText="1"/>
    </xf>
    <xf numFmtId="164" fontId="15" fillId="0" borderId="1" xfId="0" applyNumberFormat="1" applyFont="1" applyBorder="1"/>
    <xf numFmtId="164" fontId="11" fillId="2" borderId="1" xfId="0" applyNumberFormat="1" applyFont="1" applyFill="1" applyBorder="1" applyAlignment="1">
      <alignment horizontal="center" vertical="center" wrapText="1"/>
    </xf>
    <xf numFmtId="3" fontId="15" fillId="0" borderId="1" xfId="0" applyNumberFormat="1" applyFont="1" applyBorder="1"/>
    <xf numFmtId="164" fontId="19" fillId="0" borderId="1" xfId="0" applyNumberFormat="1" applyFont="1" applyBorder="1"/>
    <xf numFmtId="3" fontId="6" fillId="0" borderId="1" xfId="0" applyNumberFormat="1" applyFont="1" applyBorder="1" applyAlignment="1">
      <alignment vertical="center" wrapText="1"/>
    </xf>
    <xf numFmtId="164" fontId="6" fillId="0" borderId="2" xfId="1" applyNumberFormat="1" applyFont="1" applyBorder="1" applyAlignment="1">
      <alignment horizontal="center" vertical="center"/>
    </xf>
    <xf numFmtId="0" fontId="20" fillId="2" borderId="0" xfId="0" applyFont="1" applyFill="1"/>
    <xf numFmtId="165" fontId="21" fillId="0" borderId="0" xfId="0" quotePrefix="1" applyNumberFormat="1" applyFont="1"/>
    <xf numFmtId="3" fontId="0" fillId="0" borderId="0" xfId="0" applyNumberFormat="1"/>
    <xf numFmtId="0" fontId="22" fillId="2" borderId="10" xfId="0" applyFont="1" applyFill="1" applyBorder="1"/>
    <xf numFmtId="0" fontId="0" fillId="5" borderId="0" xfId="0" applyFill="1"/>
    <xf numFmtId="0" fontId="23" fillId="0" borderId="0" xfId="0" applyFont="1"/>
    <xf numFmtId="166" fontId="23" fillId="0" borderId="0" xfId="1" applyNumberFormat="1" applyFont="1"/>
    <xf numFmtId="0" fontId="23" fillId="5" borderId="0" xfId="0" applyFont="1" applyFill="1"/>
    <xf numFmtId="3" fontId="0" fillId="2" borderId="0" xfId="0" applyNumberFormat="1" applyFill="1"/>
    <xf numFmtId="0" fontId="11" fillId="0" borderId="1" xfId="0" applyFont="1" applyFill="1" applyBorder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3" fillId="0" borderId="1" xfId="0" applyFont="1" applyFill="1" applyBorder="1"/>
    <xf numFmtId="164" fontId="3" fillId="0" borderId="1" xfId="0" quotePrefix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3" fontId="3" fillId="0" borderId="1" xfId="0" applyNumberFormat="1" applyFont="1" applyBorder="1"/>
    <xf numFmtId="0" fontId="3" fillId="0" borderId="1" xfId="0" applyFont="1" applyBorder="1"/>
    <xf numFmtId="164" fontId="3" fillId="0" borderId="1" xfId="0" applyNumberFormat="1" applyFont="1" applyBorder="1"/>
    <xf numFmtId="164" fontId="4" fillId="0" borderId="1" xfId="0" applyNumberFormat="1" applyFont="1" applyBorder="1"/>
    <xf numFmtId="0" fontId="4" fillId="0" borderId="1" xfId="0" applyFont="1" applyFill="1" applyBorder="1"/>
    <xf numFmtId="0" fontId="4" fillId="0" borderId="1" xfId="0" applyFont="1" applyBorder="1"/>
    <xf numFmtId="0" fontId="3" fillId="0" borderId="1" xfId="0" quotePrefix="1" applyFont="1" applyBorder="1"/>
    <xf numFmtId="164" fontId="15" fillId="0" borderId="0" xfId="1" applyNumberFormat="1" applyFont="1"/>
    <xf numFmtId="164" fontId="19" fillId="0" borderId="0" xfId="1" applyNumberFormat="1" applyFont="1"/>
    <xf numFmtId="9" fontId="8" fillId="0" borderId="0" xfId="0" applyNumberFormat="1" applyFont="1"/>
    <xf numFmtId="164" fontId="8" fillId="0" borderId="0" xfId="1" applyNumberFormat="1" applyFont="1"/>
    <xf numFmtId="164" fontId="11" fillId="0" borderId="0" xfId="0" applyNumberFormat="1" applyFont="1"/>
    <xf numFmtId="9" fontId="11" fillId="0" borderId="0" xfId="0" applyNumberFormat="1" applyFont="1" applyAlignment="1">
      <alignment horizontal="right"/>
    </xf>
    <xf numFmtId="164" fontId="15" fillId="0" borderId="1" xfId="0" applyNumberFormat="1" applyFont="1" applyBorder="1" applyAlignment="1">
      <alignment horizontal="right"/>
    </xf>
    <xf numFmtId="3" fontId="15" fillId="0" borderId="1" xfId="0" applyNumberFormat="1" applyFont="1" applyBorder="1" applyAlignment="1">
      <alignment horizontal="right"/>
    </xf>
    <xf numFmtId="0" fontId="15" fillId="0" borderId="1" xfId="0" applyFont="1" applyBorder="1" applyAlignment="1">
      <alignment horizontal="right"/>
    </xf>
    <xf numFmtId="164" fontId="19" fillId="0" borderId="1" xfId="0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 vertical="center"/>
    </xf>
    <xf numFmtId="0" fontId="24" fillId="0" borderId="0" xfId="0" applyFont="1" applyAlignment="1">
      <alignment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 wrapText="1"/>
    </xf>
    <xf numFmtId="0" fontId="6" fillId="2" borderId="10" xfId="0" applyFont="1" applyFill="1" applyBorder="1" applyAlignment="1">
      <alignment horizontal="justify" vertical="center" wrapText="1"/>
    </xf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164" fontId="19" fillId="0" borderId="0" xfId="0" applyNumberFormat="1" applyFont="1" applyBorder="1"/>
    <xf numFmtId="164" fontId="19" fillId="0" borderId="0" xfId="0" applyNumberFormat="1" applyFont="1" applyBorder="1" applyAlignment="1">
      <alignment horizontal="right"/>
    </xf>
    <xf numFmtId="0" fontId="26" fillId="0" borderId="0" xfId="0" applyFont="1"/>
    <xf numFmtId="164" fontId="26" fillId="0" borderId="1" xfId="0" applyNumberFormat="1" applyFont="1" applyBorder="1"/>
    <xf numFmtId="0" fontId="26" fillId="0" borderId="1" xfId="0" applyFont="1" applyBorder="1"/>
    <xf numFmtId="0" fontId="27" fillId="0" borderId="1" xfId="0" applyFont="1" applyBorder="1"/>
    <xf numFmtId="164" fontId="28" fillId="0" borderId="1" xfId="0" applyNumberFormat="1" applyFont="1" applyBorder="1"/>
    <xf numFmtId="0" fontId="25" fillId="0" borderId="1" xfId="0" applyFont="1" applyBorder="1"/>
    <xf numFmtId="0" fontId="8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25" fillId="0" borderId="1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horizontal="center"/>
    </xf>
    <xf numFmtId="0" fontId="3" fillId="0" borderId="0" xfId="0" applyFont="1"/>
    <xf numFmtId="9" fontId="3" fillId="0" borderId="0" xfId="0" applyNumberFormat="1" applyFont="1"/>
    <xf numFmtId="0" fontId="4" fillId="0" borderId="0" xfId="0" applyFont="1"/>
    <xf numFmtId="164" fontId="25" fillId="0" borderId="1" xfId="0" applyNumberFormat="1" applyFont="1" applyBorder="1"/>
    <xf numFmtId="164" fontId="11" fillId="0" borderId="1" xfId="0" applyNumberFormat="1" applyFont="1" applyBorder="1"/>
    <xf numFmtId="0" fontId="23" fillId="2" borderId="0" xfId="0" applyFont="1" applyFill="1"/>
    <xf numFmtId="0" fontId="8" fillId="2" borderId="1" xfId="0" applyFont="1" applyFill="1" applyBorder="1"/>
    <xf numFmtId="167" fontId="0" fillId="0" borderId="0" xfId="0" applyNumberFormat="1"/>
    <xf numFmtId="0" fontId="6" fillId="0" borderId="8" xfId="0" applyFont="1" applyBorder="1" applyAlignment="1">
      <alignment horizontal="center" vertical="center"/>
    </xf>
    <xf numFmtId="43" fontId="0" fillId="0" borderId="0" xfId="0" applyNumberFormat="1"/>
    <xf numFmtId="0" fontId="8" fillId="0" borderId="1" xfId="0" applyFont="1" applyBorder="1" applyAlignment="1">
      <alignment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1" applyNumberFormat="1" applyFont="1" applyBorder="1" applyAlignment="1">
      <alignment horizontal="right"/>
    </xf>
    <xf numFmtId="0" fontId="29" fillId="0" borderId="1" xfId="0" quotePrefix="1" applyFont="1" applyBorder="1" applyAlignment="1">
      <alignment horizontal="center" vertical="center" wrapText="1"/>
    </xf>
    <xf numFmtId="0" fontId="30" fillId="0" borderId="1" xfId="0" quotePrefix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justify" wrapText="1"/>
    </xf>
    <xf numFmtId="0" fontId="8" fillId="0" borderId="1" xfId="0" applyFont="1" applyBorder="1" applyAlignment="1">
      <alignment horizontal="justify" vertical="justify" wrapText="1"/>
    </xf>
    <xf numFmtId="0" fontId="6" fillId="0" borderId="1" xfId="0" applyFont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164" fontId="8" fillId="0" borderId="1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horizontal="right" vertical="center" wrapText="1"/>
    </xf>
    <xf numFmtId="164" fontId="26" fillId="0" borderId="0" xfId="0" applyNumberFormat="1" applyFont="1"/>
    <xf numFmtId="164" fontId="28" fillId="0" borderId="0" xfId="0" applyNumberFormat="1" applyFont="1"/>
    <xf numFmtId="164" fontId="9" fillId="0" borderId="0" xfId="0" applyNumberFormat="1" applyFont="1"/>
    <xf numFmtId="164" fontId="8" fillId="0" borderId="1" xfId="1" applyNumberFormat="1" applyFont="1" applyBorder="1"/>
    <xf numFmtId="164" fontId="11" fillId="0" borderId="1" xfId="1" applyNumberFormat="1" applyFont="1" applyBorder="1" applyAlignment="1">
      <alignment horizontal="center"/>
    </xf>
    <xf numFmtId="0" fontId="4" fillId="0" borderId="1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3" fontId="19" fillId="0" borderId="10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3" fontId="19" fillId="0" borderId="10" xfId="0" applyNumberFormat="1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3" fontId="15" fillId="0" borderId="10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3" fontId="15" fillId="0" borderId="10" xfId="0" applyNumberFormat="1" applyFont="1" applyBorder="1" applyAlignment="1">
      <alignment horizontal="right"/>
    </xf>
    <xf numFmtId="0" fontId="15" fillId="0" borderId="2" xfId="0" applyFont="1" applyBorder="1" applyAlignment="1">
      <alignment horizontal="right"/>
    </xf>
    <xf numFmtId="0" fontId="15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3" fontId="15" fillId="0" borderId="2" xfId="0" applyNumberFormat="1" applyFont="1" applyBorder="1" applyAlignment="1">
      <alignment horizontal="center"/>
    </xf>
    <xf numFmtId="3" fontId="0" fillId="0" borderId="15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164" fontId="8" fillId="0" borderId="13" xfId="1" applyNumberFormat="1" applyFont="1" applyBorder="1" applyAlignment="1">
      <alignment horizontal="center"/>
    </xf>
    <xf numFmtId="16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3" fontId="19" fillId="0" borderId="6" xfId="0" applyNumberFormat="1" applyFont="1" applyBorder="1" applyAlignment="1">
      <alignment horizontal="center"/>
    </xf>
    <xf numFmtId="0" fontId="18" fillId="4" borderId="10" xfId="2" applyFont="1" applyFill="1" applyBorder="1" applyAlignment="1" applyProtection="1">
      <alignment horizontal="left" vertical="center" wrapText="1"/>
      <protection locked="0"/>
    </xf>
    <xf numFmtId="0" fontId="18" fillId="4" borderId="6" xfId="2" applyFont="1" applyFill="1" applyBorder="1" applyAlignment="1" applyProtection="1">
      <alignment horizontal="left" vertical="center" wrapText="1"/>
      <protection locked="0"/>
    </xf>
    <xf numFmtId="0" fontId="18" fillId="4" borderId="2" xfId="2" applyFont="1" applyFill="1" applyBorder="1" applyAlignment="1" applyProtection="1">
      <alignment horizontal="left" vertical="center" wrapText="1"/>
      <protection locked="0"/>
    </xf>
    <xf numFmtId="0" fontId="26" fillId="0" borderId="0" xfId="0" applyFont="1" applyAlignment="1">
      <alignment horizontal="center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</cellXfs>
  <cellStyles count="7">
    <cellStyle name="Comma" xfId="1" builtinId="3"/>
    <cellStyle name="Comma 10 3" xfId="6"/>
    <cellStyle name="Comma 2 2" xfId="5"/>
    <cellStyle name="Normal" xfId="0" builtinId="0"/>
    <cellStyle name="Normal 2" xfId="2"/>
    <cellStyle name="Normal 2 2" xfId="4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ILELUUTRU\DEAN-DUAN-CHIENLUOCPHATTRIENTRUONG\DEAN-DUAN\DUAN%20DAU%20TU%20NGHE%20TRONG%20DIEM%20CHAT%20LUONG%20CAO%202018\EXCEL\CONG%20THUC%20TI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INGUGV"/>
      <sheetName val="QUIMOHS"/>
      <sheetName val="TUYENSINHTHEO NGHE"/>
      <sheetName val="CHƯƠNGTRINHGIAOTRINH"/>
      <sheetName val="DANHMUCNGHE"/>
      <sheetName val="THIETBI"/>
      <sheetName val="THIETBIDAYHOC"/>
      <sheetName val="TONGCP(2)"/>
      <sheetName val="TONGCP(CONGTHUC)"/>
      <sheetName val="PHANKY "/>
      <sheetName val="nội su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1">
          <cell r="E11">
            <v>808000000000</v>
          </cell>
        </row>
        <row r="12">
          <cell r="E12">
            <v>427681074656</v>
          </cell>
        </row>
      </sheetData>
      <sheetData sheetId="9"/>
      <sheetData sheetId="10">
        <row r="2">
          <cell r="A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4" workbookViewId="0">
      <selection activeCell="D22" sqref="D22"/>
    </sheetView>
  </sheetViews>
  <sheetFormatPr defaultRowHeight="15" x14ac:dyDescent="0.25"/>
  <sheetData>
    <row r="1" spans="1:10" x14ac:dyDescent="0.25">
      <c r="C1">
        <v>2017</v>
      </c>
      <c r="H1">
        <v>2018</v>
      </c>
      <c r="I1">
        <v>2019</v>
      </c>
      <c r="J1">
        <v>2020</v>
      </c>
    </row>
    <row r="2" spans="1:10" s="1" customFormat="1" x14ac:dyDescent="0.25">
      <c r="A2" s="1" t="s">
        <v>0</v>
      </c>
      <c r="C2" s="1">
        <v>948</v>
      </c>
      <c r="D2" s="1">
        <v>1000</v>
      </c>
      <c r="E2" s="1">
        <f>D2*10%+D2</f>
        <v>1100</v>
      </c>
      <c r="F2" s="1">
        <f>E2*10%+E2</f>
        <v>1210</v>
      </c>
      <c r="H2" s="1">
        <f>C2+D2</f>
        <v>1948</v>
      </c>
      <c r="I2" s="1">
        <f>H2+E2</f>
        <v>3048</v>
      </c>
      <c r="J2" s="1">
        <f>(I2+F2)-C2</f>
        <v>3310</v>
      </c>
    </row>
    <row r="3" spans="1:10" s="2" customFormat="1" x14ac:dyDescent="0.25">
      <c r="C3" s="2">
        <v>229</v>
      </c>
      <c r="D3" s="2">
        <v>250</v>
      </c>
      <c r="E3" s="1">
        <f>D3*10%+D3</f>
        <v>275</v>
      </c>
      <c r="F3" s="1">
        <f>E3*10%+E3</f>
        <v>302.5</v>
      </c>
      <c r="H3" s="2">
        <f>D3+C3</f>
        <v>479</v>
      </c>
      <c r="I3" s="2">
        <f>(H3+D3)-C3</f>
        <v>500</v>
      </c>
      <c r="J3" s="2">
        <f>(I3+F3)-D3</f>
        <v>552.5</v>
      </c>
    </row>
    <row r="5" spans="1:10" x14ac:dyDescent="0.25">
      <c r="A5" t="s">
        <v>1</v>
      </c>
      <c r="C5">
        <v>153</v>
      </c>
      <c r="D5">
        <v>150</v>
      </c>
      <c r="E5" s="1">
        <f>D5*10%+D5</f>
        <v>165</v>
      </c>
      <c r="F5" s="1">
        <f>E5*10%+E5</f>
        <v>181.5</v>
      </c>
      <c r="H5" s="2">
        <f>D5+C5</f>
        <v>303</v>
      </c>
      <c r="I5" s="2">
        <f>(H5+D5)-C5</f>
        <v>300</v>
      </c>
      <c r="J5" s="2">
        <f>(I5+F5)-D5</f>
        <v>331.5</v>
      </c>
    </row>
    <row r="9" spans="1:10" s="1" customFormat="1" x14ac:dyDescent="0.25">
      <c r="A9" s="1" t="s">
        <v>2</v>
      </c>
      <c r="C9" s="1">
        <v>273</v>
      </c>
      <c r="D9" s="1">
        <v>300</v>
      </c>
      <c r="E9" s="1">
        <f>D9*10%+D9</f>
        <v>330</v>
      </c>
      <c r="F9" s="1">
        <f>E9*10%+E9</f>
        <v>363</v>
      </c>
      <c r="H9" s="1">
        <f>C9+D9</f>
        <v>573</v>
      </c>
      <c r="I9" s="1">
        <f>H9+E9</f>
        <v>903</v>
      </c>
      <c r="J9" s="1">
        <f>(I9+F9)-C9</f>
        <v>993</v>
      </c>
    </row>
    <row r="10" spans="1:10" x14ac:dyDescent="0.25">
      <c r="C10">
        <v>118</v>
      </c>
      <c r="D10">
        <v>150</v>
      </c>
      <c r="E10" s="1">
        <f>D10*10%+D10</f>
        <v>165</v>
      </c>
      <c r="F10" s="1">
        <f>E10*10%+E10</f>
        <v>181.5</v>
      </c>
      <c r="H10" s="2">
        <f>D10+C10</f>
        <v>268</v>
      </c>
      <c r="I10" s="2">
        <f>(H10+D10)-C10</f>
        <v>300</v>
      </c>
      <c r="J10" s="2">
        <f>(I10+F10)-D10</f>
        <v>331.5</v>
      </c>
    </row>
    <row r="13" spans="1:10" s="1" customFormat="1" x14ac:dyDescent="0.25">
      <c r="A13" s="1" t="s">
        <v>3</v>
      </c>
      <c r="C13" s="1">
        <v>72</v>
      </c>
      <c r="D13" s="1">
        <v>100</v>
      </c>
      <c r="E13" s="1">
        <f>D13*10%+D13</f>
        <v>110</v>
      </c>
      <c r="F13" s="1">
        <f>E13*10%+E13</f>
        <v>121</v>
      </c>
      <c r="H13" s="1">
        <f>C13+D13</f>
        <v>172</v>
      </c>
      <c r="I13" s="1">
        <f>H13+E13</f>
        <v>282</v>
      </c>
      <c r="J13" s="1">
        <f>(I13+F13)-C13</f>
        <v>331</v>
      </c>
    </row>
    <row r="14" spans="1:10" x14ac:dyDescent="0.25">
      <c r="D14">
        <v>50</v>
      </c>
      <c r="E14" s="1">
        <f>D14*10%+D14</f>
        <v>55</v>
      </c>
      <c r="F14" s="1">
        <f>E14*10%+E14</f>
        <v>60.5</v>
      </c>
      <c r="H14" s="2">
        <f>D14+C14</f>
        <v>50</v>
      </c>
      <c r="I14" s="2">
        <f>(H14+D14)-C14</f>
        <v>100</v>
      </c>
      <c r="J14" s="2">
        <f>(I14+F14)-D14</f>
        <v>110.5</v>
      </c>
    </row>
    <row r="18" spans="1:10" s="1" customFormat="1" x14ac:dyDescent="0.25">
      <c r="A18" s="1" t="s">
        <v>4</v>
      </c>
      <c r="C18" s="1">
        <v>575</v>
      </c>
      <c r="D18" s="1">
        <v>600</v>
      </c>
      <c r="E18" s="1">
        <f>D18*10%+D18</f>
        <v>660</v>
      </c>
      <c r="F18" s="1">
        <f>E18*10%+E18</f>
        <v>726</v>
      </c>
      <c r="H18" s="1">
        <f>C18+D18</f>
        <v>1175</v>
      </c>
      <c r="I18" s="1">
        <f>H18+E18</f>
        <v>1835</v>
      </c>
      <c r="J18" s="1">
        <f>(I18+F18)-C18</f>
        <v>1986</v>
      </c>
    </row>
    <row r="19" spans="1:10" x14ac:dyDescent="0.25">
      <c r="C19">
        <v>103</v>
      </c>
      <c r="D19">
        <v>150</v>
      </c>
      <c r="E19" s="1">
        <f>D19*10%+D19</f>
        <v>165</v>
      </c>
      <c r="F19" s="1">
        <f>E19*10%+E19</f>
        <v>181.5</v>
      </c>
      <c r="H19" s="2">
        <f>D19+C19</f>
        <v>253</v>
      </c>
      <c r="I19" s="2">
        <f>(H19+D19)-C19</f>
        <v>300</v>
      </c>
      <c r="J19" s="2">
        <f>(I19+F19)-D19</f>
        <v>331.5</v>
      </c>
    </row>
    <row r="21" spans="1:10" s="1" customFormat="1" x14ac:dyDescent="0.25">
      <c r="A21" s="1" t="s">
        <v>5</v>
      </c>
      <c r="C21" s="1">
        <v>374</v>
      </c>
      <c r="D21" s="1">
        <v>400</v>
      </c>
      <c r="E21" s="1">
        <f>D21*10%+D21</f>
        <v>440</v>
      </c>
      <c r="F21" s="1">
        <f>E21*10%+E21</f>
        <v>484</v>
      </c>
      <c r="H21" s="1">
        <f>C21+D21</f>
        <v>774</v>
      </c>
      <c r="I21" s="1">
        <f>H21+E21</f>
        <v>1214</v>
      </c>
      <c r="J21" s="1">
        <f>(I21+F21)-C21</f>
        <v>1324</v>
      </c>
    </row>
    <row r="22" spans="1:10" x14ac:dyDescent="0.25">
      <c r="C22">
        <v>65</v>
      </c>
      <c r="D22">
        <v>100</v>
      </c>
      <c r="E22" s="1">
        <f>D22*10%+D22</f>
        <v>110</v>
      </c>
      <c r="F22" s="1">
        <f>E22*10%+E22</f>
        <v>121</v>
      </c>
      <c r="H22" s="2">
        <f>D22+C22</f>
        <v>165</v>
      </c>
      <c r="I22" s="2">
        <f>(H22+D22)-C22</f>
        <v>200</v>
      </c>
      <c r="J22" s="2">
        <f>(I22+F22)-D22</f>
        <v>221</v>
      </c>
    </row>
    <row r="24" spans="1:10" s="1" customFormat="1" x14ac:dyDescent="0.25">
      <c r="A24" s="1" t="s">
        <v>6</v>
      </c>
      <c r="C24" s="1">
        <v>82</v>
      </c>
      <c r="D24" s="1">
        <v>100</v>
      </c>
      <c r="E24" s="1">
        <f>D24*10%+D24</f>
        <v>110</v>
      </c>
      <c r="F24" s="1">
        <f>E24*10%+E24</f>
        <v>121</v>
      </c>
      <c r="H24" s="1">
        <f>C24+D24</f>
        <v>182</v>
      </c>
      <c r="I24" s="1">
        <f>H24+E24</f>
        <v>292</v>
      </c>
      <c r="J24" s="1">
        <f>(I24+F24)-C24</f>
        <v>331</v>
      </c>
    </row>
    <row r="25" spans="1:10" x14ac:dyDescent="0.25">
      <c r="C25">
        <v>133</v>
      </c>
      <c r="D25">
        <v>150</v>
      </c>
      <c r="E25" s="1">
        <f>D25*10%+D25</f>
        <v>165</v>
      </c>
      <c r="F25" s="1">
        <f>E25*10%+E25</f>
        <v>181.5</v>
      </c>
      <c r="H25" s="2">
        <f>D25+C25</f>
        <v>283</v>
      </c>
      <c r="I25" s="2">
        <f>(H25+D25)-C25</f>
        <v>300</v>
      </c>
      <c r="J25" s="2">
        <f>(I25+F25)-D25</f>
        <v>331.5</v>
      </c>
    </row>
    <row r="26" spans="1:10" x14ac:dyDescent="0.25">
      <c r="D26">
        <f>SUM(D2:D25)</f>
        <v>3500</v>
      </c>
      <c r="E26">
        <f>SUM(E2:E25)</f>
        <v>3850</v>
      </c>
      <c r="F26">
        <f>SUM(F2:F25)</f>
        <v>4235</v>
      </c>
      <c r="H26">
        <f>SUM(H2:H25)</f>
        <v>6625</v>
      </c>
      <c r="I26">
        <f>SUM(I2:I25)</f>
        <v>9574</v>
      </c>
      <c r="J26">
        <f>SUM(J2:J25)</f>
        <v>10485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25" workbookViewId="0">
      <selection activeCell="D40" sqref="D40"/>
    </sheetView>
  </sheetViews>
  <sheetFormatPr defaultRowHeight="15" x14ac:dyDescent="0.25"/>
  <cols>
    <col min="1" max="1" width="5.28515625" customWidth="1"/>
    <col min="2" max="2" width="27.7109375" customWidth="1"/>
    <col min="3" max="3" width="13.28515625" customWidth="1"/>
    <col min="4" max="4" width="14.5703125" customWidth="1"/>
    <col min="5" max="5" width="17.85546875" customWidth="1"/>
  </cols>
  <sheetData>
    <row r="1" spans="1:6" ht="36.75" customHeight="1" x14ac:dyDescent="0.25">
      <c r="A1" s="5" t="s">
        <v>7</v>
      </c>
      <c r="B1" s="9" t="s">
        <v>21</v>
      </c>
      <c r="C1" s="9" t="s">
        <v>22</v>
      </c>
      <c r="D1" s="9" t="s">
        <v>8</v>
      </c>
      <c r="E1" s="9" t="s">
        <v>9</v>
      </c>
      <c r="F1" s="3"/>
    </row>
    <row r="2" spans="1:6" ht="24" customHeight="1" x14ac:dyDescent="0.25">
      <c r="A2" s="6" t="s">
        <v>10</v>
      </c>
      <c r="B2" s="203" t="s">
        <v>11</v>
      </c>
      <c r="C2" s="204"/>
      <c r="D2" s="204"/>
      <c r="E2" s="205"/>
      <c r="F2" s="3"/>
    </row>
    <row r="3" spans="1:6" ht="21" customHeight="1" x14ac:dyDescent="0.25">
      <c r="A3" s="7">
        <v>1</v>
      </c>
      <c r="B3" s="10" t="s">
        <v>12</v>
      </c>
      <c r="C3" s="8">
        <v>640</v>
      </c>
      <c r="D3" s="19">
        <v>30000</v>
      </c>
      <c r="E3" s="11">
        <f>D3*C3</f>
        <v>19200000</v>
      </c>
      <c r="F3" s="3"/>
    </row>
    <row r="4" spans="1:6" ht="19.5" customHeight="1" x14ac:dyDescent="0.25">
      <c r="A4" s="8">
        <v>2</v>
      </c>
      <c r="B4" s="10" t="s">
        <v>13</v>
      </c>
      <c r="C4" s="8">
        <v>192</v>
      </c>
      <c r="D4" s="19">
        <v>55000</v>
      </c>
      <c r="E4" s="11">
        <f t="shared" ref="E4:E5" si="0">D4*C4</f>
        <v>10560000</v>
      </c>
      <c r="F4" s="3"/>
    </row>
    <row r="5" spans="1:6" ht="19.5" customHeight="1" x14ac:dyDescent="0.25">
      <c r="A5" s="8">
        <v>3</v>
      </c>
      <c r="B5" s="10" t="s">
        <v>14</v>
      </c>
      <c r="C5" s="8">
        <v>448</v>
      </c>
      <c r="D5" s="19">
        <v>40000</v>
      </c>
      <c r="E5" s="11">
        <f t="shared" si="0"/>
        <v>17920000</v>
      </c>
      <c r="F5" s="3"/>
    </row>
    <row r="6" spans="1:6" ht="20.25" customHeight="1" x14ac:dyDescent="0.25">
      <c r="A6" s="14" t="s">
        <v>15</v>
      </c>
      <c r="B6" s="203" t="s">
        <v>16</v>
      </c>
      <c r="C6" s="204"/>
      <c r="D6" s="204"/>
      <c r="E6" s="205"/>
      <c r="F6" s="3"/>
    </row>
    <row r="7" spans="1:6" ht="21" customHeight="1" x14ac:dyDescent="0.25">
      <c r="A7" s="7">
        <v>1</v>
      </c>
      <c r="B7" s="15" t="s">
        <v>12</v>
      </c>
      <c r="C7" s="8">
        <v>640</v>
      </c>
      <c r="D7" s="20">
        <v>90000</v>
      </c>
      <c r="E7" s="4">
        <f>C7*D7</f>
        <v>57600000</v>
      </c>
      <c r="F7" s="3"/>
    </row>
    <row r="8" spans="1:6" ht="20.25" customHeight="1" x14ac:dyDescent="0.25">
      <c r="A8" s="7">
        <v>2</v>
      </c>
      <c r="B8" s="15" t="s">
        <v>13</v>
      </c>
      <c r="C8" s="8">
        <v>192</v>
      </c>
      <c r="D8" s="4">
        <v>55000</v>
      </c>
      <c r="E8" s="4">
        <f t="shared" ref="E8:E9" si="1">C8*D8</f>
        <v>10560000</v>
      </c>
      <c r="F8" s="3"/>
    </row>
    <row r="9" spans="1:6" ht="23.25" customHeight="1" x14ac:dyDescent="0.25">
      <c r="A9" s="7">
        <v>3</v>
      </c>
      <c r="B9" s="15" t="s">
        <v>14</v>
      </c>
      <c r="C9" s="8">
        <v>448</v>
      </c>
      <c r="D9" s="4">
        <v>40000</v>
      </c>
      <c r="E9" s="4">
        <f t="shared" si="1"/>
        <v>17920000</v>
      </c>
      <c r="F9" s="3"/>
    </row>
    <row r="10" spans="1:6" ht="22.5" customHeight="1" x14ac:dyDescent="0.25">
      <c r="A10" s="16" t="s">
        <v>20</v>
      </c>
      <c r="B10" s="206" t="s">
        <v>19</v>
      </c>
      <c r="C10" s="207"/>
      <c r="D10" s="207"/>
      <c r="E10" s="208"/>
      <c r="F10" s="3"/>
    </row>
    <row r="11" spans="1:6" ht="22.5" customHeight="1" x14ac:dyDescent="0.25">
      <c r="A11" s="8">
        <v>1</v>
      </c>
      <c r="B11" s="10" t="s">
        <v>12</v>
      </c>
      <c r="C11" s="13" t="s">
        <v>17</v>
      </c>
      <c r="D11" s="11">
        <v>110000</v>
      </c>
      <c r="E11" s="11">
        <v>4500000</v>
      </c>
      <c r="F11" s="3"/>
    </row>
    <row r="12" spans="1:6" ht="24" customHeight="1" x14ac:dyDescent="0.25">
      <c r="A12" s="7">
        <v>2</v>
      </c>
      <c r="B12" s="10" t="s">
        <v>13</v>
      </c>
      <c r="C12" s="13" t="s">
        <v>17</v>
      </c>
      <c r="D12" s="11">
        <v>25000</v>
      </c>
      <c r="E12" s="11">
        <v>2500000</v>
      </c>
      <c r="F12" s="3"/>
    </row>
    <row r="13" spans="1:6" ht="23.25" customHeight="1" x14ac:dyDescent="0.25">
      <c r="A13" s="8">
        <v>3</v>
      </c>
      <c r="B13" s="10" t="s">
        <v>14</v>
      </c>
      <c r="C13" s="13" t="s">
        <v>17</v>
      </c>
      <c r="D13" s="11">
        <v>20000</v>
      </c>
      <c r="E13" s="11">
        <v>2000000</v>
      </c>
      <c r="F13" s="3"/>
    </row>
    <row r="14" spans="1:6" ht="23.25" customHeight="1" x14ac:dyDescent="0.25">
      <c r="A14" s="209" t="s">
        <v>18</v>
      </c>
      <c r="B14" s="209"/>
      <c r="C14" s="6"/>
      <c r="D14" s="6"/>
      <c r="E14" s="17">
        <f>SUM(E2:E13)</f>
        <v>142760000</v>
      </c>
      <c r="F14" s="3"/>
    </row>
    <row r="15" spans="1:6" x14ac:dyDescent="0.25">
      <c r="B15" s="12"/>
      <c r="C15" s="12"/>
    </row>
    <row r="16" spans="1:6" x14ac:dyDescent="0.25">
      <c r="D16" s="18">
        <f>E14*10%</f>
        <v>14276000</v>
      </c>
    </row>
    <row r="17" spans="1:5" x14ac:dyDescent="0.25">
      <c r="D17">
        <v>6</v>
      </c>
    </row>
    <row r="18" spans="1:5" x14ac:dyDescent="0.25">
      <c r="D18" s="18">
        <f>D16*D17</f>
        <v>85656000</v>
      </c>
    </row>
    <row r="19" spans="1:5" x14ac:dyDescent="0.25">
      <c r="A19" t="s">
        <v>23</v>
      </c>
    </row>
    <row r="20" spans="1:5" ht="15.75" thickBot="1" x14ac:dyDescent="0.3"/>
    <row r="21" spans="1:5" ht="33" x14ac:dyDescent="0.25">
      <c r="A21" s="5" t="s">
        <v>7</v>
      </c>
      <c r="B21" s="9" t="s">
        <v>21</v>
      </c>
      <c r="C21" s="9" t="s">
        <v>22</v>
      </c>
      <c r="D21" s="9" t="s">
        <v>8</v>
      </c>
      <c r="E21" s="9" t="s">
        <v>9</v>
      </c>
    </row>
    <row r="22" spans="1:5" ht="16.5" x14ac:dyDescent="0.25">
      <c r="A22" s="6" t="s">
        <v>10</v>
      </c>
      <c r="B22" s="203" t="s">
        <v>11</v>
      </c>
      <c r="C22" s="204"/>
      <c r="D22" s="204"/>
      <c r="E22" s="205"/>
    </row>
    <row r="23" spans="1:5" ht="16.5" x14ac:dyDescent="0.25">
      <c r="A23" s="7">
        <v>1</v>
      </c>
      <c r="B23" s="10" t="s">
        <v>12</v>
      </c>
      <c r="C23" s="8">
        <v>640</v>
      </c>
      <c r="D23" s="11">
        <v>25000</v>
      </c>
      <c r="E23" s="11">
        <f>D23*C23</f>
        <v>16000000</v>
      </c>
    </row>
    <row r="24" spans="1:5" ht="16.5" x14ac:dyDescent="0.25">
      <c r="A24" s="8">
        <v>2</v>
      </c>
      <c r="B24" s="10" t="s">
        <v>13</v>
      </c>
      <c r="C24" s="8">
        <v>192</v>
      </c>
      <c r="D24" s="11">
        <v>50000</v>
      </c>
      <c r="E24" s="11">
        <f t="shared" ref="E24:E25" si="2">D24*C24</f>
        <v>9600000</v>
      </c>
    </row>
    <row r="25" spans="1:5" ht="16.5" x14ac:dyDescent="0.25">
      <c r="A25" s="8">
        <v>3</v>
      </c>
      <c r="B25" s="10" t="s">
        <v>14</v>
      </c>
      <c r="C25" s="8">
        <v>448</v>
      </c>
      <c r="D25" s="11">
        <v>35000</v>
      </c>
      <c r="E25" s="11">
        <f t="shared" si="2"/>
        <v>15680000</v>
      </c>
    </row>
    <row r="26" spans="1:5" ht="16.5" x14ac:dyDescent="0.25">
      <c r="A26" s="14" t="s">
        <v>15</v>
      </c>
      <c r="B26" s="203" t="s">
        <v>16</v>
      </c>
      <c r="C26" s="204"/>
      <c r="D26" s="204"/>
      <c r="E26" s="205"/>
    </row>
    <row r="27" spans="1:5" ht="16.5" x14ac:dyDescent="0.25">
      <c r="A27" s="7">
        <v>1</v>
      </c>
      <c r="B27" s="15" t="s">
        <v>12</v>
      </c>
      <c r="C27" s="8">
        <v>640</v>
      </c>
      <c r="D27" s="4">
        <v>105000</v>
      </c>
      <c r="E27" s="4">
        <f>C27*D27</f>
        <v>67200000</v>
      </c>
    </row>
    <row r="28" spans="1:5" ht="16.5" x14ac:dyDescent="0.25">
      <c r="A28" s="7">
        <v>2</v>
      </c>
      <c r="B28" s="15" t="s">
        <v>13</v>
      </c>
      <c r="C28" s="8">
        <v>192</v>
      </c>
      <c r="D28" s="4">
        <v>25000</v>
      </c>
      <c r="E28" s="4">
        <f t="shared" ref="E28:E29" si="3">C28*D28</f>
        <v>4800000</v>
      </c>
    </row>
    <row r="29" spans="1:5" ht="16.5" x14ac:dyDescent="0.25">
      <c r="A29" s="7">
        <v>3</v>
      </c>
      <c r="B29" s="15" t="s">
        <v>14</v>
      </c>
      <c r="C29" s="8">
        <v>448</v>
      </c>
      <c r="D29" s="4">
        <v>15000</v>
      </c>
      <c r="E29" s="4">
        <f t="shared" si="3"/>
        <v>6720000</v>
      </c>
    </row>
    <row r="30" spans="1:5" ht="16.5" x14ac:dyDescent="0.25">
      <c r="A30" s="16" t="s">
        <v>20</v>
      </c>
      <c r="B30" s="206" t="s">
        <v>19</v>
      </c>
      <c r="C30" s="207"/>
      <c r="D30" s="207"/>
      <c r="E30" s="208"/>
    </row>
    <row r="31" spans="1:5" ht="16.5" x14ac:dyDescent="0.25">
      <c r="A31" s="8">
        <v>1</v>
      </c>
      <c r="B31" s="10" t="s">
        <v>12</v>
      </c>
      <c r="C31" s="13" t="s">
        <v>17</v>
      </c>
      <c r="D31" s="11">
        <v>45000</v>
      </c>
      <c r="E31" s="11">
        <v>4500000</v>
      </c>
    </row>
    <row r="32" spans="1:5" ht="16.5" x14ac:dyDescent="0.25">
      <c r="A32" s="7">
        <v>2</v>
      </c>
      <c r="B32" s="10" t="s">
        <v>13</v>
      </c>
      <c r="C32" s="13" t="s">
        <v>17</v>
      </c>
      <c r="D32" s="11">
        <v>25000</v>
      </c>
      <c r="E32" s="11">
        <v>2500000</v>
      </c>
    </row>
    <row r="33" spans="1:5" ht="16.5" x14ac:dyDescent="0.25">
      <c r="A33" s="8">
        <v>3</v>
      </c>
      <c r="B33" s="10" t="s">
        <v>14</v>
      </c>
      <c r="C33" s="13" t="s">
        <v>17</v>
      </c>
      <c r="D33" s="11">
        <v>20000</v>
      </c>
      <c r="E33" s="11">
        <v>2000000</v>
      </c>
    </row>
    <row r="34" spans="1:5" ht="16.5" x14ac:dyDescent="0.25">
      <c r="A34" s="209" t="s">
        <v>18</v>
      </c>
      <c r="B34" s="209"/>
      <c r="C34" s="6"/>
      <c r="D34" s="6"/>
      <c r="E34" s="17">
        <f>SUM(E22:E33)</f>
        <v>129000000</v>
      </c>
    </row>
    <row r="36" spans="1:5" x14ac:dyDescent="0.25">
      <c r="D36" s="18">
        <f>E34*10%</f>
        <v>12900000</v>
      </c>
    </row>
    <row r="37" spans="1:5" x14ac:dyDescent="0.25">
      <c r="D37">
        <v>7</v>
      </c>
    </row>
    <row r="38" spans="1:5" x14ac:dyDescent="0.25">
      <c r="D38" s="18">
        <f>D36*D37</f>
        <v>90300000</v>
      </c>
    </row>
  </sheetData>
  <mergeCells count="8">
    <mergeCell ref="B22:E22"/>
    <mergeCell ref="B26:E26"/>
    <mergeCell ref="B30:E30"/>
    <mergeCell ref="A34:B34"/>
    <mergeCell ref="B2:E2"/>
    <mergeCell ref="B6:E6"/>
    <mergeCell ref="B10:E10"/>
    <mergeCell ref="A14:B1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topLeftCell="A51" workbookViewId="0">
      <selection activeCell="E141" sqref="E141"/>
    </sheetView>
  </sheetViews>
  <sheetFormatPr defaultRowHeight="15" x14ac:dyDescent="0.25"/>
  <cols>
    <col min="1" max="1" width="6.85546875" customWidth="1"/>
    <col min="2" max="2" width="29" customWidth="1"/>
    <col min="5" max="5" width="18.5703125" customWidth="1"/>
    <col min="6" max="6" width="21.7109375" customWidth="1"/>
    <col min="9" max="9" width="16.5703125" customWidth="1"/>
  </cols>
  <sheetData>
    <row r="1" spans="1:6" ht="18.75" x14ac:dyDescent="0.3">
      <c r="A1" s="73" t="s">
        <v>98</v>
      </c>
    </row>
    <row r="2" spans="1:6" ht="37.5" x14ac:dyDescent="0.25">
      <c r="A2" s="41" t="s">
        <v>41</v>
      </c>
      <c r="B2" s="41" t="s">
        <v>58</v>
      </c>
      <c r="C2" s="41" t="s">
        <v>59</v>
      </c>
      <c r="D2" s="41" t="s">
        <v>60</v>
      </c>
      <c r="E2" s="41" t="s">
        <v>61</v>
      </c>
      <c r="F2" s="41" t="s">
        <v>62</v>
      </c>
    </row>
    <row r="3" spans="1:6" s="1" customFormat="1" ht="24.75" customHeight="1" x14ac:dyDescent="0.25">
      <c r="A3" s="110" t="s">
        <v>10</v>
      </c>
      <c r="B3" s="110" t="s">
        <v>43</v>
      </c>
      <c r="C3" s="111"/>
      <c r="D3" s="111"/>
      <c r="E3" s="111"/>
      <c r="F3" s="112">
        <f>SUM(F4:F7)</f>
        <v>838450590</v>
      </c>
    </row>
    <row r="4" spans="1:6" ht="40.5" customHeight="1" x14ac:dyDescent="0.25">
      <c r="A4" s="42">
        <v>1</v>
      </c>
      <c r="B4" s="43" t="s">
        <v>63</v>
      </c>
      <c r="C4" s="42" t="s">
        <v>64</v>
      </c>
      <c r="D4" s="42">
        <v>1</v>
      </c>
      <c r="E4" s="44">
        <v>230560000</v>
      </c>
      <c r="F4" s="44">
        <v>230560000</v>
      </c>
    </row>
    <row r="5" spans="1:6" ht="42.75" customHeight="1" x14ac:dyDescent="0.25">
      <c r="A5" s="42">
        <v>2</v>
      </c>
      <c r="B5" s="45" t="s">
        <v>65</v>
      </c>
      <c r="C5" s="42" t="s">
        <v>66</v>
      </c>
      <c r="D5" s="42">
        <v>1</v>
      </c>
      <c r="E5" s="46">
        <v>413820177</v>
      </c>
      <c r="F5" s="46">
        <v>413820177</v>
      </c>
    </row>
    <row r="6" spans="1:6" ht="37.5" x14ac:dyDescent="0.25">
      <c r="A6" s="42">
        <v>3</v>
      </c>
      <c r="B6" s="43" t="s">
        <v>67</v>
      </c>
      <c r="C6" s="42"/>
      <c r="D6" s="42">
        <v>1</v>
      </c>
      <c r="E6" s="44">
        <v>26595413</v>
      </c>
      <c r="F6" s="44">
        <v>26595413</v>
      </c>
    </row>
    <row r="7" spans="1:6" ht="37.5" x14ac:dyDescent="0.25">
      <c r="A7" s="42">
        <v>4</v>
      </c>
      <c r="B7" s="43" t="s">
        <v>68</v>
      </c>
      <c r="C7" s="42"/>
      <c r="D7" s="42">
        <v>1</v>
      </c>
      <c r="E7" s="44">
        <v>167475000</v>
      </c>
      <c r="F7" s="44">
        <v>167475000</v>
      </c>
    </row>
    <row r="8" spans="1:6" s="1" customFormat="1" ht="18.75" x14ac:dyDescent="0.25">
      <c r="A8" s="110" t="s">
        <v>15</v>
      </c>
      <c r="B8" s="110" t="s">
        <v>44</v>
      </c>
      <c r="C8" s="110"/>
      <c r="D8" s="110"/>
      <c r="E8" s="110"/>
      <c r="F8" s="114">
        <f>SUM(F9:F18)</f>
        <v>9568000000</v>
      </c>
    </row>
    <row r="9" spans="1:6" ht="75" x14ac:dyDescent="0.25">
      <c r="A9" s="42">
        <v>1</v>
      </c>
      <c r="B9" s="48" t="s">
        <v>69</v>
      </c>
      <c r="C9" s="49" t="s">
        <v>66</v>
      </c>
      <c r="D9" s="50">
        <v>1</v>
      </c>
      <c r="E9" s="51">
        <v>1250000000</v>
      </c>
      <c r="F9" s="52">
        <f>E9*D9</f>
        <v>1250000000</v>
      </c>
    </row>
    <row r="10" spans="1:6" ht="37.5" x14ac:dyDescent="0.25">
      <c r="A10" s="42">
        <v>2</v>
      </c>
      <c r="B10" s="48" t="s">
        <v>70</v>
      </c>
      <c r="C10" s="49" t="s">
        <v>66</v>
      </c>
      <c r="D10" s="50">
        <v>1</v>
      </c>
      <c r="E10" s="51">
        <v>215000000</v>
      </c>
      <c r="F10" s="52">
        <f t="shared" ref="F10:F18" si="0">E10*D10</f>
        <v>215000000</v>
      </c>
    </row>
    <row r="11" spans="1:6" ht="56.25" x14ac:dyDescent="0.25">
      <c r="A11" s="42">
        <v>3</v>
      </c>
      <c r="B11" s="48" t="s">
        <v>71</v>
      </c>
      <c r="C11" s="49" t="s">
        <v>66</v>
      </c>
      <c r="D11" s="50">
        <v>1</v>
      </c>
      <c r="E11" s="51">
        <v>950000000</v>
      </c>
      <c r="F11" s="52">
        <f t="shared" si="0"/>
        <v>950000000</v>
      </c>
    </row>
    <row r="12" spans="1:6" ht="37.5" x14ac:dyDescent="0.25">
      <c r="A12" s="42">
        <v>4</v>
      </c>
      <c r="B12" s="48" t="s">
        <v>72</v>
      </c>
      <c r="C12" s="49" t="s">
        <v>66</v>
      </c>
      <c r="D12" s="50">
        <v>1</v>
      </c>
      <c r="E12" s="51">
        <v>225000000</v>
      </c>
      <c r="F12" s="52">
        <f t="shared" si="0"/>
        <v>225000000</v>
      </c>
    </row>
    <row r="13" spans="1:6" ht="56.25" x14ac:dyDescent="0.25">
      <c r="A13" s="42">
        <v>5</v>
      </c>
      <c r="B13" s="48" t="s">
        <v>73</v>
      </c>
      <c r="C13" s="49" t="s">
        <v>66</v>
      </c>
      <c r="D13" s="50">
        <v>1</v>
      </c>
      <c r="E13" s="51">
        <v>1400000000</v>
      </c>
      <c r="F13" s="52">
        <f t="shared" si="0"/>
        <v>1400000000</v>
      </c>
    </row>
    <row r="14" spans="1:6" ht="37.5" x14ac:dyDescent="0.25">
      <c r="A14" s="42">
        <v>6</v>
      </c>
      <c r="B14" s="48" t="s">
        <v>74</v>
      </c>
      <c r="C14" s="49" t="s">
        <v>66</v>
      </c>
      <c r="D14" s="50">
        <v>1</v>
      </c>
      <c r="E14" s="51">
        <v>158000000</v>
      </c>
      <c r="F14" s="52">
        <f t="shared" si="0"/>
        <v>158000000</v>
      </c>
    </row>
    <row r="15" spans="1:6" ht="56.25" x14ac:dyDescent="0.25">
      <c r="A15" s="42">
        <v>7</v>
      </c>
      <c r="B15" s="48" t="s">
        <v>75</v>
      </c>
      <c r="C15" s="49" t="s">
        <v>66</v>
      </c>
      <c r="D15" s="50">
        <v>1</v>
      </c>
      <c r="E15" s="51">
        <v>870000000</v>
      </c>
      <c r="F15" s="52">
        <f t="shared" si="0"/>
        <v>870000000</v>
      </c>
    </row>
    <row r="16" spans="1:6" ht="37.5" x14ac:dyDescent="0.25">
      <c r="A16" s="42">
        <v>8</v>
      </c>
      <c r="B16" s="48" t="s">
        <v>76</v>
      </c>
      <c r="C16" s="49" t="s">
        <v>66</v>
      </c>
      <c r="D16" s="50">
        <v>4</v>
      </c>
      <c r="E16" s="51">
        <v>350000000</v>
      </c>
      <c r="F16" s="52">
        <f t="shared" si="0"/>
        <v>1400000000</v>
      </c>
    </row>
    <row r="17" spans="1:6" ht="56.25" x14ac:dyDescent="0.25">
      <c r="A17" s="42">
        <v>9</v>
      </c>
      <c r="B17" s="48" t="s">
        <v>77</v>
      </c>
      <c r="C17" s="49" t="s">
        <v>66</v>
      </c>
      <c r="D17" s="50">
        <v>1</v>
      </c>
      <c r="E17" s="51">
        <v>1800000000</v>
      </c>
      <c r="F17" s="52">
        <f t="shared" si="0"/>
        <v>1800000000</v>
      </c>
    </row>
    <row r="18" spans="1:6" ht="37.5" x14ac:dyDescent="0.25">
      <c r="A18" s="42">
        <v>10</v>
      </c>
      <c r="B18" s="53" t="s">
        <v>78</v>
      </c>
      <c r="C18" s="49" t="s">
        <v>66</v>
      </c>
      <c r="D18" s="54">
        <v>1</v>
      </c>
      <c r="E18" s="55">
        <v>1300000000</v>
      </c>
      <c r="F18" s="52">
        <f t="shared" si="0"/>
        <v>1300000000</v>
      </c>
    </row>
    <row r="19" spans="1:6" s="1" customFormat="1" ht="18.75" x14ac:dyDescent="0.25">
      <c r="A19" s="110" t="s">
        <v>20</v>
      </c>
      <c r="B19" s="110" t="s">
        <v>45</v>
      </c>
      <c r="C19" s="110"/>
      <c r="D19" s="110"/>
      <c r="E19" s="110"/>
      <c r="F19" s="114">
        <f>SUM(F20:F29)</f>
        <v>9116000000</v>
      </c>
    </row>
    <row r="20" spans="1:6" ht="37.5" x14ac:dyDescent="0.25">
      <c r="A20" s="56">
        <v>1</v>
      </c>
      <c r="B20" s="53" t="s">
        <v>79</v>
      </c>
      <c r="C20" s="57" t="s">
        <v>64</v>
      </c>
      <c r="D20" s="58">
        <v>4</v>
      </c>
      <c r="E20" s="55">
        <v>250000000</v>
      </c>
      <c r="F20" s="52">
        <f>E20*D20</f>
        <v>1000000000</v>
      </c>
    </row>
    <row r="21" spans="1:6" ht="37.5" x14ac:dyDescent="0.25">
      <c r="A21" s="56">
        <v>2</v>
      </c>
      <c r="B21" s="53" t="s">
        <v>80</v>
      </c>
      <c r="C21" s="57" t="s">
        <v>64</v>
      </c>
      <c r="D21" s="58">
        <v>4</v>
      </c>
      <c r="E21" s="55">
        <v>192000000</v>
      </c>
      <c r="F21" s="52">
        <f t="shared" ref="F21:F29" si="1">E21*D21</f>
        <v>768000000</v>
      </c>
    </row>
    <row r="22" spans="1:6" ht="56.25" x14ac:dyDescent="0.25">
      <c r="A22" s="56">
        <v>3</v>
      </c>
      <c r="B22" s="59" t="s">
        <v>81</v>
      </c>
      <c r="C22" s="57" t="s">
        <v>64</v>
      </c>
      <c r="D22" s="60">
        <v>4</v>
      </c>
      <c r="E22" s="61">
        <v>210000000</v>
      </c>
      <c r="F22" s="52">
        <f t="shared" si="1"/>
        <v>840000000</v>
      </c>
    </row>
    <row r="23" spans="1:6" ht="37.5" x14ac:dyDescent="0.25">
      <c r="A23" s="56">
        <v>4</v>
      </c>
      <c r="B23" s="59" t="s">
        <v>82</v>
      </c>
      <c r="C23" s="57" t="s">
        <v>64</v>
      </c>
      <c r="D23" s="60">
        <v>2</v>
      </c>
      <c r="E23" s="61">
        <v>176000000</v>
      </c>
      <c r="F23" s="52">
        <f t="shared" si="1"/>
        <v>352000000</v>
      </c>
    </row>
    <row r="24" spans="1:6" ht="37.5" x14ac:dyDescent="0.25">
      <c r="A24" s="56">
        <v>5</v>
      </c>
      <c r="B24" s="59" t="s">
        <v>83</v>
      </c>
      <c r="C24" s="57" t="s">
        <v>64</v>
      </c>
      <c r="D24" s="60">
        <v>2</v>
      </c>
      <c r="E24" s="61">
        <v>1168000000</v>
      </c>
      <c r="F24" s="52">
        <f t="shared" si="1"/>
        <v>2336000000</v>
      </c>
    </row>
    <row r="25" spans="1:6" ht="37.5" x14ac:dyDescent="0.25">
      <c r="A25" s="56">
        <v>6</v>
      </c>
      <c r="B25" s="62" t="s">
        <v>84</v>
      </c>
      <c r="C25" s="57" t="s">
        <v>64</v>
      </c>
      <c r="D25" s="63">
        <v>1</v>
      </c>
      <c r="E25" s="64">
        <v>310000000</v>
      </c>
      <c r="F25" s="52">
        <f t="shared" si="1"/>
        <v>310000000</v>
      </c>
    </row>
    <row r="26" spans="1:6" ht="37.5" x14ac:dyDescent="0.25">
      <c r="A26" s="56">
        <v>7</v>
      </c>
      <c r="B26" s="62" t="s">
        <v>85</v>
      </c>
      <c r="C26" s="57" t="s">
        <v>64</v>
      </c>
      <c r="D26" s="63">
        <v>4</v>
      </c>
      <c r="E26" s="64">
        <v>182500000</v>
      </c>
      <c r="F26" s="52">
        <f t="shared" si="1"/>
        <v>730000000</v>
      </c>
    </row>
    <row r="27" spans="1:6" ht="37.5" x14ac:dyDescent="0.25">
      <c r="A27" s="65">
        <v>8</v>
      </c>
      <c r="B27" s="66" t="s">
        <v>86</v>
      </c>
      <c r="C27" s="57" t="s">
        <v>64</v>
      </c>
      <c r="D27" s="67">
        <v>4</v>
      </c>
      <c r="E27" s="68">
        <v>245000000</v>
      </c>
      <c r="F27" s="52">
        <f t="shared" si="1"/>
        <v>980000000</v>
      </c>
    </row>
    <row r="28" spans="1:6" ht="37.5" x14ac:dyDescent="0.25">
      <c r="A28" s="65">
        <v>9</v>
      </c>
      <c r="B28" s="66" t="s">
        <v>87</v>
      </c>
      <c r="C28" s="57" t="s">
        <v>64</v>
      </c>
      <c r="D28" s="67">
        <v>4</v>
      </c>
      <c r="E28" s="68">
        <v>125000000</v>
      </c>
      <c r="F28" s="52">
        <f t="shared" si="1"/>
        <v>500000000</v>
      </c>
    </row>
    <row r="29" spans="1:6" ht="37.5" x14ac:dyDescent="0.25">
      <c r="A29" s="69">
        <v>10</v>
      </c>
      <c r="B29" s="53" t="s">
        <v>78</v>
      </c>
      <c r="C29" s="49" t="s">
        <v>66</v>
      </c>
      <c r="D29" s="70">
        <v>1</v>
      </c>
      <c r="E29" s="71">
        <v>1300000000</v>
      </c>
      <c r="F29" s="52">
        <f t="shared" si="1"/>
        <v>1300000000</v>
      </c>
    </row>
    <row r="30" spans="1:6" ht="18.75" x14ac:dyDescent="0.25">
      <c r="A30" s="42"/>
      <c r="B30" s="72" t="s">
        <v>88</v>
      </c>
      <c r="C30" s="41"/>
      <c r="D30" s="41"/>
      <c r="E30" s="41"/>
      <c r="F30" s="47">
        <f>F19+F8+F3</f>
        <v>19522450590</v>
      </c>
    </row>
    <row r="35" spans="1:7" ht="18.75" x14ac:dyDescent="0.3">
      <c r="A35" s="73" t="s">
        <v>89</v>
      </c>
    </row>
    <row r="37" spans="1:7" ht="37.5" x14ac:dyDescent="0.25">
      <c r="A37" s="41" t="s">
        <v>41</v>
      </c>
      <c r="B37" s="41" t="s">
        <v>58</v>
      </c>
      <c r="C37" s="41" t="s">
        <v>59</v>
      </c>
      <c r="D37" s="41" t="s">
        <v>60</v>
      </c>
      <c r="E37" s="41" t="s">
        <v>61</v>
      </c>
      <c r="F37" s="41" t="s">
        <v>62</v>
      </c>
      <c r="G37" s="41" t="s">
        <v>90</v>
      </c>
    </row>
    <row r="38" spans="1:7" ht="18.75" x14ac:dyDescent="0.25">
      <c r="A38" s="42">
        <v>1</v>
      </c>
      <c r="B38" s="74" t="s">
        <v>91</v>
      </c>
      <c r="C38" s="42" t="s">
        <v>64</v>
      </c>
      <c r="D38" s="42">
        <v>3</v>
      </c>
      <c r="E38" s="75">
        <v>169042427</v>
      </c>
      <c r="F38" s="44">
        <f>E38*D38</f>
        <v>507127281</v>
      </c>
      <c r="G38" s="76">
        <v>2018</v>
      </c>
    </row>
    <row r="39" spans="1:7" ht="18.75" x14ac:dyDescent="0.25">
      <c r="A39" s="42">
        <v>2</v>
      </c>
      <c r="B39" s="74" t="s">
        <v>92</v>
      </c>
      <c r="C39" s="42" t="s">
        <v>66</v>
      </c>
      <c r="D39" s="42">
        <v>3</v>
      </c>
      <c r="E39" s="75">
        <v>62802604</v>
      </c>
      <c r="F39" s="44">
        <f>E39*D39</f>
        <v>188407812</v>
      </c>
      <c r="G39" s="76">
        <v>2018</v>
      </c>
    </row>
    <row r="40" spans="1:7" ht="18.75" x14ac:dyDescent="0.25">
      <c r="A40" s="77"/>
      <c r="B40" s="41" t="s">
        <v>93</v>
      </c>
      <c r="C40" s="77"/>
      <c r="D40" s="77"/>
      <c r="E40" s="77"/>
      <c r="F40" s="78">
        <f>SUM(F38:F39)</f>
        <v>695535093</v>
      </c>
      <c r="G40" s="77"/>
    </row>
    <row r="44" spans="1:7" ht="18.75" x14ac:dyDescent="0.3">
      <c r="A44" s="73" t="s">
        <v>94</v>
      </c>
    </row>
    <row r="46" spans="1:7" ht="37.5" x14ac:dyDescent="0.25">
      <c r="A46" s="41" t="s">
        <v>41</v>
      </c>
      <c r="B46" s="41" t="s">
        <v>58</v>
      </c>
      <c r="C46" s="41" t="s">
        <v>59</v>
      </c>
      <c r="D46" s="41" t="s">
        <v>60</v>
      </c>
      <c r="E46" s="41" t="s">
        <v>61</v>
      </c>
      <c r="F46" s="41" t="s">
        <v>62</v>
      </c>
      <c r="G46" s="41" t="s">
        <v>90</v>
      </c>
    </row>
    <row r="47" spans="1:7" ht="37.5" x14ac:dyDescent="0.25">
      <c r="A47" s="42">
        <v>1</v>
      </c>
      <c r="B47" s="79" t="s">
        <v>95</v>
      </c>
      <c r="C47" s="42" t="s">
        <v>96</v>
      </c>
      <c r="D47" s="42">
        <v>1</v>
      </c>
      <c r="E47" s="44">
        <v>30000000000</v>
      </c>
      <c r="F47" s="44">
        <f>E47</f>
        <v>30000000000</v>
      </c>
      <c r="G47" s="76">
        <v>2019</v>
      </c>
    </row>
    <row r="48" spans="1:7" ht="37.5" x14ac:dyDescent="0.25">
      <c r="A48" s="42">
        <v>2</v>
      </c>
      <c r="B48" s="80" t="s">
        <v>97</v>
      </c>
      <c r="C48" s="42" t="s">
        <v>96</v>
      </c>
      <c r="D48" s="42">
        <v>1</v>
      </c>
      <c r="E48" s="44">
        <v>15000000000</v>
      </c>
      <c r="F48" s="44">
        <f>E48</f>
        <v>15000000000</v>
      </c>
      <c r="G48" s="76">
        <v>2020</v>
      </c>
    </row>
    <row r="49" spans="1:7" ht="18.75" x14ac:dyDescent="0.3">
      <c r="A49" s="81"/>
      <c r="B49" s="82" t="s">
        <v>48</v>
      </c>
      <c r="C49" s="81"/>
      <c r="D49" s="81"/>
      <c r="E49" s="81"/>
      <c r="F49" s="83">
        <f>F47+F48</f>
        <v>45000000000</v>
      </c>
      <c r="G49" s="81"/>
    </row>
    <row r="52" spans="1:7" ht="18.75" x14ac:dyDescent="0.3">
      <c r="A52" s="73" t="s">
        <v>99</v>
      </c>
      <c r="G52" s="84"/>
    </row>
    <row r="53" spans="1:7" ht="37.5" x14ac:dyDescent="0.25">
      <c r="A53" s="41" t="s">
        <v>41</v>
      </c>
      <c r="B53" s="41" t="s">
        <v>58</v>
      </c>
      <c r="C53" s="41" t="s">
        <v>59</v>
      </c>
      <c r="D53" s="41" t="s">
        <v>60</v>
      </c>
      <c r="E53" s="41" t="s">
        <v>61</v>
      </c>
      <c r="F53" s="41" t="s">
        <v>62</v>
      </c>
      <c r="G53" s="41" t="s">
        <v>90</v>
      </c>
    </row>
    <row r="54" spans="1:7" ht="37.5" x14ac:dyDescent="0.25">
      <c r="A54" s="42">
        <v>1</v>
      </c>
      <c r="B54" s="85" t="s">
        <v>100</v>
      </c>
      <c r="C54" s="42" t="s">
        <v>66</v>
      </c>
      <c r="D54" s="42">
        <v>8</v>
      </c>
      <c r="E54" s="86">
        <v>87500000</v>
      </c>
      <c r="F54" s="44">
        <f>E54*D54</f>
        <v>700000000</v>
      </c>
      <c r="G54" s="76">
        <v>2018</v>
      </c>
    </row>
    <row r="55" spans="1:7" ht="19.5" x14ac:dyDescent="0.25">
      <c r="A55" s="42">
        <v>2</v>
      </c>
      <c r="B55" s="87" t="s">
        <v>101</v>
      </c>
      <c r="C55" s="42" t="s">
        <v>66</v>
      </c>
      <c r="D55" s="42">
        <v>2</v>
      </c>
      <c r="E55" s="88">
        <v>13109999.999999998</v>
      </c>
      <c r="F55" s="46">
        <f>E55*D55</f>
        <v>26219999.999999996</v>
      </c>
      <c r="G55" s="76">
        <v>2018</v>
      </c>
    </row>
    <row r="56" spans="1:7" ht="18.75" x14ac:dyDescent="0.25">
      <c r="A56" s="89"/>
      <c r="B56" s="90" t="s">
        <v>48</v>
      </c>
      <c r="C56" s="89"/>
      <c r="D56" s="89"/>
      <c r="E56" s="89"/>
      <c r="F56" s="78">
        <f>SUM(F54:F55)</f>
        <v>726220000</v>
      </c>
      <c r="G56" s="91"/>
    </row>
    <row r="57" spans="1:7" ht="18.75" x14ac:dyDescent="0.3">
      <c r="G57" s="84"/>
    </row>
    <row r="58" spans="1:7" ht="18.75" x14ac:dyDescent="0.3">
      <c r="G58" s="84"/>
    </row>
    <row r="59" spans="1:7" ht="18.75" x14ac:dyDescent="0.3">
      <c r="A59" s="73" t="s">
        <v>102</v>
      </c>
      <c r="G59" s="84"/>
    </row>
    <row r="60" spans="1:7" ht="37.5" x14ac:dyDescent="0.25">
      <c r="A60" s="41" t="s">
        <v>41</v>
      </c>
      <c r="B60" s="41" t="s">
        <v>58</v>
      </c>
      <c r="C60" s="41" t="s">
        <v>59</v>
      </c>
      <c r="D60" s="41" t="s">
        <v>60</v>
      </c>
      <c r="E60" s="41" t="s">
        <v>61</v>
      </c>
      <c r="F60" s="41" t="s">
        <v>62</v>
      </c>
      <c r="G60" s="41" t="s">
        <v>90</v>
      </c>
    </row>
    <row r="61" spans="1:7" ht="37.5" x14ac:dyDescent="0.25">
      <c r="A61" s="42">
        <v>1</v>
      </c>
      <c r="B61" s="43" t="s">
        <v>103</v>
      </c>
      <c r="C61" s="42" t="s">
        <v>104</v>
      </c>
      <c r="D61" s="42">
        <v>1</v>
      </c>
      <c r="E61" s="44">
        <f>F61</f>
        <v>10946430000</v>
      </c>
      <c r="F61" s="92">
        <v>10946430000</v>
      </c>
      <c r="G61" s="76">
        <v>2019</v>
      </c>
    </row>
    <row r="62" spans="1:7" ht="18.75" x14ac:dyDescent="0.3">
      <c r="A62" s="93"/>
      <c r="B62" s="82" t="s">
        <v>105</v>
      </c>
      <c r="C62" s="93"/>
      <c r="D62" s="93"/>
      <c r="E62" s="93"/>
      <c r="F62" s="83">
        <f>SUM(F61:F61)</f>
        <v>10946430000</v>
      </c>
      <c r="G62" s="94"/>
    </row>
    <row r="63" spans="1:7" ht="18.75" x14ac:dyDescent="0.3">
      <c r="G63" s="84"/>
    </row>
    <row r="64" spans="1:7" ht="18.75" x14ac:dyDescent="0.3">
      <c r="G64" s="84"/>
    </row>
    <row r="65" spans="1:7" ht="18.75" x14ac:dyDescent="0.3">
      <c r="A65" s="73" t="s">
        <v>106</v>
      </c>
      <c r="G65" s="84"/>
    </row>
    <row r="66" spans="1:7" ht="37.5" x14ac:dyDescent="0.25">
      <c r="A66" s="41" t="s">
        <v>41</v>
      </c>
      <c r="B66" s="41" t="s">
        <v>58</v>
      </c>
      <c r="C66" s="41" t="s">
        <v>59</v>
      </c>
      <c r="D66" s="41" t="s">
        <v>60</v>
      </c>
      <c r="E66" s="41" t="s">
        <v>61</v>
      </c>
      <c r="F66" s="41" t="s">
        <v>62</v>
      </c>
      <c r="G66" s="41" t="s">
        <v>90</v>
      </c>
    </row>
    <row r="67" spans="1:7" ht="56.25" x14ac:dyDescent="0.25">
      <c r="A67" s="42">
        <v>1</v>
      </c>
      <c r="B67" s="43" t="s">
        <v>107</v>
      </c>
      <c r="C67" s="42" t="s">
        <v>104</v>
      </c>
      <c r="D67" s="42">
        <v>1</v>
      </c>
      <c r="E67" s="44">
        <v>10557240000</v>
      </c>
      <c r="F67" s="44">
        <f>E67</f>
        <v>10557240000</v>
      </c>
      <c r="G67" s="76">
        <v>2019</v>
      </c>
    </row>
    <row r="68" spans="1:7" ht="18.75" x14ac:dyDescent="0.3">
      <c r="A68" s="93"/>
      <c r="B68" s="82" t="s">
        <v>108</v>
      </c>
      <c r="C68" s="93"/>
      <c r="D68" s="93"/>
      <c r="E68" s="93"/>
      <c r="F68" s="83">
        <f>SUM(F67:F67)</f>
        <v>10557240000</v>
      </c>
      <c r="G68" s="94"/>
    </row>
    <row r="69" spans="1:7" ht="18.75" x14ac:dyDescent="0.3">
      <c r="G69" s="84"/>
    </row>
    <row r="72" spans="1:7" ht="18.75" x14ac:dyDescent="0.3">
      <c r="A72" s="73" t="s">
        <v>109</v>
      </c>
    </row>
    <row r="74" spans="1:7" ht="37.5" x14ac:dyDescent="0.25">
      <c r="A74" s="41" t="s">
        <v>41</v>
      </c>
      <c r="B74" s="41" t="s">
        <v>58</v>
      </c>
      <c r="C74" s="41" t="s">
        <v>59</v>
      </c>
      <c r="D74" s="41" t="s">
        <v>60</v>
      </c>
      <c r="E74" s="41" t="s">
        <v>61</v>
      </c>
      <c r="F74" s="41" t="s">
        <v>62</v>
      </c>
      <c r="G74" s="41" t="s">
        <v>90</v>
      </c>
    </row>
    <row r="75" spans="1:7" ht="75" x14ac:dyDescent="0.25">
      <c r="A75" s="42">
        <v>1</v>
      </c>
      <c r="B75" s="43" t="s">
        <v>110</v>
      </c>
      <c r="C75" s="42" t="s">
        <v>64</v>
      </c>
      <c r="D75" s="42">
        <v>24</v>
      </c>
      <c r="E75" s="44">
        <v>29000000</v>
      </c>
      <c r="F75" s="44">
        <f>E75*D75</f>
        <v>696000000</v>
      </c>
      <c r="G75" s="76">
        <v>2018</v>
      </c>
    </row>
    <row r="76" spans="1:7" ht="37.5" x14ac:dyDescent="0.25">
      <c r="A76" s="42">
        <v>2</v>
      </c>
      <c r="B76" s="95" t="s">
        <v>111</v>
      </c>
      <c r="C76" s="42" t="s">
        <v>66</v>
      </c>
      <c r="D76" s="42">
        <v>1</v>
      </c>
      <c r="E76" s="96">
        <v>10000000</v>
      </c>
      <c r="F76" s="44">
        <f>E76*D76</f>
        <v>10000000</v>
      </c>
      <c r="G76" s="76">
        <v>2018</v>
      </c>
    </row>
    <row r="77" spans="1:7" ht="21" x14ac:dyDescent="0.25">
      <c r="A77" s="41"/>
      <c r="B77" s="97" t="s">
        <v>108</v>
      </c>
      <c r="C77" s="41"/>
      <c r="D77" s="41"/>
      <c r="E77" s="98"/>
      <c r="F77" s="98">
        <f>SUM(F75:F76)</f>
        <v>706000000</v>
      </c>
      <c r="G77" s="99"/>
    </row>
    <row r="78" spans="1:7" ht="75" x14ac:dyDescent="0.25">
      <c r="A78" s="42">
        <v>3</v>
      </c>
      <c r="B78" s="43" t="s">
        <v>110</v>
      </c>
      <c r="C78" s="42" t="s">
        <v>112</v>
      </c>
      <c r="D78" s="42">
        <v>315</v>
      </c>
      <c r="E78" s="44">
        <v>29000000</v>
      </c>
      <c r="F78" s="44">
        <f>E78*D78</f>
        <v>9135000000</v>
      </c>
      <c r="G78" s="76">
        <v>2019</v>
      </c>
    </row>
    <row r="79" spans="1:7" ht="18.75" x14ac:dyDescent="0.25">
      <c r="A79" s="42">
        <v>4</v>
      </c>
      <c r="B79" s="95" t="s">
        <v>113</v>
      </c>
      <c r="C79" s="100" t="s">
        <v>112</v>
      </c>
      <c r="D79" s="100">
        <v>21</v>
      </c>
      <c r="E79" s="96">
        <v>20000000</v>
      </c>
      <c r="F79" s="44">
        <f>E79*D79</f>
        <v>420000000</v>
      </c>
      <c r="G79" s="76">
        <v>2019</v>
      </c>
    </row>
    <row r="80" spans="1:7" ht="56.25" x14ac:dyDescent="0.25">
      <c r="A80" s="42">
        <v>5</v>
      </c>
      <c r="B80" s="95" t="s">
        <v>114</v>
      </c>
      <c r="C80" s="100" t="s">
        <v>112</v>
      </c>
      <c r="D80" s="100">
        <v>7</v>
      </c>
      <c r="E80" s="96">
        <v>17000000</v>
      </c>
      <c r="F80" s="44">
        <f t="shared" ref="F80:F81" si="2">E80*D80</f>
        <v>119000000</v>
      </c>
      <c r="G80" s="76">
        <v>2019</v>
      </c>
    </row>
    <row r="81" spans="1:7" ht="37.5" x14ac:dyDescent="0.25">
      <c r="A81" s="42">
        <v>6</v>
      </c>
      <c r="B81" s="95" t="s">
        <v>111</v>
      </c>
      <c r="C81" s="100" t="s">
        <v>66</v>
      </c>
      <c r="D81" s="100">
        <v>21</v>
      </c>
      <c r="E81" s="96">
        <v>10000000</v>
      </c>
      <c r="F81" s="44">
        <f t="shared" si="2"/>
        <v>210000000</v>
      </c>
      <c r="G81" s="76">
        <v>2019</v>
      </c>
    </row>
    <row r="82" spans="1:7" ht="18.75" x14ac:dyDescent="0.25">
      <c r="A82" s="42"/>
      <c r="B82" s="101" t="s">
        <v>115</v>
      </c>
      <c r="C82" s="49"/>
      <c r="D82" s="50"/>
      <c r="E82" s="51"/>
      <c r="F82" s="102">
        <f>SUM(F78:F81)</f>
        <v>9884000000</v>
      </c>
      <c r="G82" s="103"/>
    </row>
    <row r="83" spans="1:7" ht="75" x14ac:dyDescent="0.25">
      <c r="A83" s="42">
        <v>7</v>
      </c>
      <c r="B83" s="74" t="s">
        <v>116</v>
      </c>
      <c r="C83" s="49" t="s">
        <v>112</v>
      </c>
      <c r="D83" s="100">
        <v>225</v>
      </c>
      <c r="E83" s="44">
        <v>29000000</v>
      </c>
      <c r="F83" s="52">
        <f>E83*D83</f>
        <v>6525000000</v>
      </c>
      <c r="G83" s="76">
        <v>2020</v>
      </c>
    </row>
    <row r="84" spans="1:7" ht="18.75" x14ac:dyDescent="0.25">
      <c r="A84" s="42">
        <v>8</v>
      </c>
      <c r="B84" s="104" t="s">
        <v>113</v>
      </c>
      <c r="C84" s="100" t="s">
        <v>66</v>
      </c>
      <c r="D84" s="100">
        <v>15</v>
      </c>
      <c r="E84" s="96">
        <v>20000000</v>
      </c>
      <c r="F84" s="52">
        <f t="shared" ref="F84:F86" si="3">E84*D84</f>
        <v>300000000</v>
      </c>
      <c r="G84" s="76">
        <v>2020</v>
      </c>
    </row>
    <row r="85" spans="1:7" ht="49.5" x14ac:dyDescent="0.25">
      <c r="A85" s="42">
        <v>9</v>
      </c>
      <c r="B85" s="104" t="s">
        <v>114</v>
      </c>
      <c r="C85" s="100" t="s">
        <v>66</v>
      </c>
      <c r="D85" s="100">
        <v>5</v>
      </c>
      <c r="E85" s="96">
        <v>17000000</v>
      </c>
      <c r="F85" s="52">
        <f t="shared" si="3"/>
        <v>85000000</v>
      </c>
      <c r="G85" s="76">
        <v>2020</v>
      </c>
    </row>
    <row r="86" spans="1:7" ht="33" x14ac:dyDescent="0.25">
      <c r="A86" s="42">
        <v>10</v>
      </c>
      <c r="B86" s="104" t="s">
        <v>111</v>
      </c>
      <c r="C86" s="100" t="s">
        <v>66</v>
      </c>
      <c r="D86" s="100">
        <v>15</v>
      </c>
      <c r="E86" s="96">
        <v>10000000</v>
      </c>
      <c r="F86" s="52">
        <f t="shared" si="3"/>
        <v>150000000</v>
      </c>
      <c r="G86" s="76">
        <v>2020</v>
      </c>
    </row>
    <row r="87" spans="1:7" ht="75" x14ac:dyDescent="0.25">
      <c r="A87" s="42">
        <v>11</v>
      </c>
      <c r="B87" s="48" t="s">
        <v>117</v>
      </c>
      <c r="C87" s="49" t="s">
        <v>112</v>
      </c>
      <c r="D87" s="50">
        <v>4</v>
      </c>
      <c r="E87" s="96">
        <v>400000000</v>
      </c>
      <c r="F87" s="52">
        <f>E87*D87</f>
        <v>1600000000</v>
      </c>
      <c r="G87" s="76">
        <v>2020</v>
      </c>
    </row>
    <row r="88" spans="1:7" ht="37.5" x14ac:dyDescent="0.25">
      <c r="A88" s="42">
        <v>12</v>
      </c>
      <c r="B88" s="95" t="s">
        <v>118</v>
      </c>
      <c r="C88" s="100" t="s">
        <v>66</v>
      </c>
      <c r="D88" s="50">
        <v>2</v>
      </c>
      <c r="E88" s="96">
        <v>130000000</v>
      </c>
      <c r="F88" s="52">
        <f>E88*D88</f>
        <v>260000000</v>
      </c>
      <c r="G88" s="76">
        <v>2020</v>
      </c>
    </row>
    <row r="89" spans="1:7" ht="37.5" x14ac:dyDescent="0.25">
      <c r="A89" s="42">
        <v>13</v>
      </c>
      <c r="B89" s="95" t="s">
        <v>119</v>
      </c>
      <c r="C89" s="100" t="s">
        <v>66</v>
      </c>
      <c r="D89" s="54">
        <v>2</v>
      </c>
      <c r="E89" s="96">
        <v>120000000</v>
      </c>
      <c r="F89" s="52">
        <f t="shared" ref="F89:F91" si="4">E89*D89</f>
        <v>240000000</v>
      </c>
      <c r="G89" s="76">
        <v>2020</v>
      </c>
    </row>
    <row r="90" spans="1:7" ht="37.5" x14ac:dyDescent="0.25">
      <c r="A90" s="42">
        <v>14</v>
      </c>
      <c r="B90" s="95" t="s">
        <v>120</v>
      </c>
      <c r="C90" s="100" t="s">
        <v>66</v>
      </c>
      <c r="D90" s="42">
        <v>4</v>
      </c>
      <c r="E90" s="96">
        <v>110000000</v>
      </c>
      <c r="F90" s="52">
        <f t="shared" si="4"/>
        <v>440000000</v>
      </c>
      <c r="G90" s="76">
        <v>2020</v>
      </c>
    </row>
    <row r="91" spans="1:7" ht="56.25" x14ac:dyDescent="0.25">
      <c r="A91" s="42">
        <v>15</v>
      </c>
      <c r="B91" s="95" t="s">
        <v>121</v>
      </c>
      <c r="C91" s="100" t="s">
        <v>66</v>
      </c>
      <c r="D91" s="58">
        <v>1</v>
      </c>
      <c r="E91" s="96">
        <v>13000000</v>
      </c>
      <c r="F91" s="52">
        <f t="shared" si="4"/>
        <v>13000000</v>
      </c>
      <c r="G91" s="76">
        <v>2020</v>
      </c>
    </row>
    <row r="92" spans="1:7" ht="18.75" x14ac:dyDescent="0.25">
      <c r="A92" s="56"/>
      <c r="B92" s="105" t="s">
        <v>45</v>
      </c>
      <c r="C92" s="57"/>
      <c r="D92" s="58"/>
      <c r="E92" s="55"/>
      <c r="F92" s="102">
        <f>SUM(F83:F91)</f>
        <v>9613000000</v>
      </c>
      <c r="G92" s="103"/>
    </row>
    <row r="93" spans="1:7" ht="18.75" x14ac:dyDescent="0.25">
      <c r="A93" s="56"/>
      <c r="B93" s="229" t="s">
        <v>122</v>
      </c>
      <c r="C93" s="230"/>
      <c r="D93" s="231"/>
      <c r="E93" s="61"/>
      <c r="F93" s="102">
        <f>F92+F82+F77</f>
        <v>20203000000</v>
      </c>
      <c r="G93" s="103"/>
    </row>
    <row r="97" spans="1:9" x14ac:dyDescent="0.25">
      <c r="A97" t="s">
        <v>123</v>
      </c>
    </row>
    <row r="98" spans="1:9" x14ac:dyDescent="0.25">
      <c r="G98" t="s">
        <v>131</v>
      </c>
    </row>
    <row r="99" spans="1:9" ht="20.25" customHeight="1" x14ac:dyDescent="0.25">
      <c r="A99" s="107" t="s">
        <v>41</v>
      </c>
      <c r="B99" s="107" t="s">
        <v>124</v>
      </c>
      <c r="C99" s="221" t="s">
        <v>43</v>
      </c>
      <c r="D99" s="211"/>
      <c r="E99" s="107" t="s">
        <v>44</v>
      </c>
      <c r="F99" s="107" t="s">
        <v>45</v>
      </c>
      <c r="G99" s="221" t="s">
        <v>18</v>
      </c>
      <c r="H99" s="211"/>
    </row>
    <row r="100" spans="1:9" ht="20.25" customHeight="1" x14ac:dyDescent="0.25">
      <c r="A100" s="106">
        <v>1</v>
      </c>
      <c r="B100" s="93" t="s">
        <v>125</v>
      </c>
      <c r="C100" s="216">
        <f>F3</f>
        <v>838450590</v>
      </c>
      <c r="D100" s="217"/>
      <c r="E100" s="113">
        <f>F8</f>
        <v>9568000000</v>
      </c>
      <c r="F100" s="113">
        <f>F19</f>
        <v>9116000000</v>
      </c>
      <c r="G100" s="216">
        <f>SUM(C100:F100)</f>
        <v>19522450590</v>
      </c>
      <c r="H100" s="217"/>
    </row>
    <row r="101" spans="1:9" ht="20.25" customHeight="1" x14ac:dyDescent="0.25">
      <c r="A101" s="106">
        <v>2</v>
      </c>
      <c r="B101" s="93" t="s">
        <v>126</v>
      </c>
      <c r="C101" s="220"/>
      <c r="D101" s="217"/>
      <c r="E101" s="115">
        <f>F47</f>
        <v>30000000000</v>
      </c>
      <c r="F101" s="115">
        <f>F48</f>
        <v>15000000000</v>
      </c>
      <c r="G101" s="216">
        <f t="shared" ref="G101:G106" si="5">SUM(C101:F101)</f>
        <v>45000000000</v>
      </c>
      <c r="H101" s="217"/>
    </row>
    <row r="102" spans="1:9" ht="20.25" customHeight="1" x14ac:dyDescent="0.25">
      <c r="A102" s="106">
        <v>3</v>
      </c>
      <c r="B102" s="93" t="s">
        <v>127</v>
      </c>
      <c r="C102" s="220"/>
      <c r="D102" s="217"/>
      <c r="E102" s="115">
        <f>F62</f>
        <v>10946430000</v>
      </c>
      <c r="F102" s="93"/>
      <c r="G102" s="216">
        <f t="shared" si="5"/>
        <v>10946430000</v>
      </c>
      <c r="H102" s="217"/>
    </row>
    <row r="103" spans="1:9" ht="20.25" customHeight="1" x14ac:dyDescent="0.25">
      <c r="A103" s="106">
        <v>4</v>
      </c>
      <c r="B103" s="93" t="s">
        <v>3</v>
      </c>
      <c r="C103" s="220"/>
      <c r="D103" s="217"/>
      <c r="E103" s="115">
        <f>F68</f>
        <v>10557240000</v>
      </c>
      <c r="F103" s="93"/>
      <c r="G103" s="216">
        <f t="shared" si="5"/>
        <v>10557240000</v>
      </c>
      <c r="H103" s="217"/>
    </row>
    <row r="104" spans="1:9" ht="20.25" customHeight="1" x14ac:dyDescent="0.25">
      <c r="A104" s="106">
        <v>5</v>
      </c>
      <c r="B104" s="93" t="s">
        <v>128</v>
      </c>
      <c r="C104" s="216">
        <v>721924000</v>
      </c>
      <c r="D104" s="217"/>
      <c r="E104" s="93"/>
      <c r="F104" s="93"/>
      <c r="G104" s="216">
        <f t="shared" si="5"/>
        <v>721924000</v>
      </c>
      <c r="H104" s="217"/>
      <c r="I104" s="223">
        <f>G104+G105</f>
        <v>5761924000</v>
      </c>
    </row>
    <row r="105" spans="1:9" ht="20.25" customHeight="1" x14ac:dyDescent="0.25">
      <c r="A105" s="106"/>
      <c r="B105" s="93"/>
      <c r="C105" s="216">
        <v>5040000000</v>
      </c>
      <c r="D105" s="222"/>
      <c r="E105" s="93"/>
      <c r="F105" s="93"/>
      <c r="G105" s="216">
        <f>C105</f>
        <v>5040000000</v>
      </c>
      <c r="H105" s="222"/>
      <c r="I105" s="224"/>
    </row>
    <row r="106" spans="1:9" ht="20.25" customHeight="1" x14ac:dyDescent="0.25">
      <c r="A106" s="106">
        <v>6</v>
      </c>
      <c r="B106" s="93" t="s">
        <v>129</v>
      </c>
      <c r="C106" s="216">
        <f>F40</f>
        <v>695535093</v>
      </c>
      <c r="D106" s="217"/>
      <c r="E106" s="93"/>
      <c r="F106" s="93"/>
      <c r="G106" s="216">
        <f t="shared" si="5"/>
        <v>695535093</v>
      </c>
      <c r="H106" s="217"/>
    </row>
    <row r="107" spans="1:9" ht="20.25" customHeight="1" x14ac:dyDescent="0.25">
      <c r="A107" s="106">
        <v>7</v>
      </c>
      <c r="B107" s="93" t="s">
        <v>130</v>
      </c>
      <c r="C107" s="216">
        <v>719262000</v>
      </c>
      <c r="D107" s="217"/>
      <c r="E107" s="113">
        <f>F82</f>
        <v>9884000000</v>
      </c>
      <c r="F107" s="113">
        <f>F92</f>
        <v>9613000000</v>
      </c>
      <c r="G107" s="216">
        <f>SUM(C107:F107)</f>
        <v>20216262000</v>
      </c>
      <c r="H107" s="217"/>
    </row>
    <row r="108" spans="1:9" s="109" customFormat="1" ht="20.25" customHeight="1" x14ac:dyDescent="0.25">
      <c r="A108" s="108"/>
      <c r="B108" s="107" t="s">
        <v>48</v>
      </c>
      <c r="C108" s="210">
        <f>SUM(C100:C107)</f>
        <v>8015171683</v>
      </c>
      <c r="D108" s="211"/>
      <c r="E108" s="116">
        <f>SUM(E100:E107)</f>
        <v>70955670000</v>
      </c>
      <c r="F108" s="116">
        <f>SUM(F100:F107)</f>
        <v>33729000000</v>
      </c>
      <c r="G108" s="210">
        <f>SUM(G100:G107)</f>
        <v>112699841683</v>
      </c>
      <c r="H108" s="211"/>
    </row>
    <row r="112" spans="1:9" x14ac:dyDescent="0.25">
      <c r="G112" s="1" t="s">
        <v>57</v>
      </c>
      <c r="H112" s="1"/>
    </row>
    <row r="113" spans="1:8" x14ac:dyDescent="0.25">
      <c r="A113" s="107" t="s">
        <v>41</v>
      </c>
      <c r="B113" s="107" t="s">
        <v>124</v>
      </c>
      <c r="C113" s="221" t="s">
        <v>43</v>
      </c>
      <c r="D113" s="211"/>
      <c r="E113" s="107" t="s">
        <v>44</v>
      </c>
      <c r="F113" s="107" t="s">
        <v>45</v>
      </c>
      <c r="G113" s="221" t="s">
        <v>18</v>
      </c>
      <c r="H113" s="211"/>
    </row>
    <row r="114" spans="1:8" x14ac:dyDescent="0.25">
      <c r="A114" s="106">
        <v>1</v>
      </c>
      <c r="B114" s="93" t="s">
        <v>125</v>
      </c>
      <c r="C114" s="216">
        <v>838451</v>
      </c>
      <c r="D114" s="217"/>
      <c r="E114" s="113">
        <v>9568000</v>
      </c>
      <c r="F114" s="148">
        <v>9116000</v>
      </c>
      <c r="G114" s="218">
        <f>SUM(C114:F114)</f>
        <v>19522451</v>
      </c>
      <c r="H114" s="219"/>
    </row>
    <row r="115" spans="1:8" x14ac:dyDescent="0.25">
      <c r="A115" s="106">
        <v>2</v>
      </c>
      <c r="B115" s="93" t="s">
        <v>126</v>
      </c>
      <c r="C115" s="220"/>
      <c r="D115" s="217"/>
      <c r="E115" s="115">
        <v>30000000</v>
      </c>
      <c r="F115" s="149">
        <v>15000000</v>
      </c>
      <c r="G115" s="218">
        <f t="shared" ref="G115:G120" si="6">SUM(C115:F115)</f>
        <v>45000000</v>
      </c>
      <c r="H115" s="219"/>
    </row>
    <row r="116" spans="1:8" x14ac:dyDescent="0.25">
      <c r="A116" s="106">
        <v>3</v>
      </c>
      <c r="B116" s="93" t="s">
        <v>127</v>
      </c>
      <c r="C116" s="220"/>
      <c r="D116" s="217"/>
      <c r="E116" s="115">
        <v>10946430</v>
      </c>
      <c r="F116" s="150"/>
      <c r="G116" s="218">
        <f t="shared" si="6"/>
        <v>10946430</v>
      </c>
      <c r="H116" s="219"/>
    </row>
    <row r="117" spans="1:8" x14ac:dyDescent="0.25">
      <c r="A117" s="106">
        <v>4</v>
      </c>
      <c r="B117" s="93" t="s">
        <v>3</v>
      </c>
      <c r="C117" s="220"/>
      <c r="D117" s="217"/>
      <c r="E117" s="115">
        <v>10557240</v>
      </c>
      <c r="F117" s="150"/>
      <c r="G117" s="218">
        <f t="shared" si="6"/>
        <v>10557240</v>
      </c>
      <c r="H117" s="219"/>
    </row>
    <row r="118" spans="1:8" x14ac:dyDescent="0.25">
      <c r="A118" s="106">
        <v>5</v>
      </c>
      <c r="B118" s="93" t="s">
        <v>128</v>
      </c>
      <c r="C118" s="216">
        <v>721924</v>
      </c>
      <c r="D118" s="217"/>
      <c r="E118" s="93"/>
      <c r="F118" s="150"/>
      <c r="G118" s="218">
        <f t="shared" si="6"/>
        <v>721924</v>
      </c>
      <c r="H118" s="219"/>
    </row>
    <row r="119" spans="1:8" x14ac:dyDescent="0.25">
      <c r="A119" s="106"/>
      <c r="B119" s="93"/>
      <c r="C119" s="216">
        <v>5040000</v>
      </c>
      <c r="D119" s="222"/>
      <c r="E119" s="93"/>
      <c r="F119" s="150"/>
      <c r="G119" s="218">
        <f t="shared" ref="G119" si="7">SUM(C119:F119)</f>
        <v>5040000</v>
      </c>
      <c r="H119" s="219"/>
    </row>
    <row r="120" spans="1:8" x14ac:dyDescent="0.25">
      <c r="A120" s="106">
        <v>6</v>
      </c>
      <c r="B120" s="93" t="s">
        <v>129</v>
      </c>
      <c r="C120" s="216">
        <v>695535</v>
      </c>
      <c r="D120" s="217"/>
      <c r="E120" s="93"/>
      <c r="F120" s="150"/>
      <c r="G120" s="218">
        <f t="shared" si="6"/>
        <v>695535</v>
      </c>
      <c r="H120" s="219"/>
    </row>
    <row r="121" spans="1:8" x14ac:dyDescent="0.25">
      <c r="A121" s="106">
        <v>7</v>
      </c>
      <c r="B121" s="93" t="s">
        <v>130</v>
      </c>
      <c r="C121" s="216">
        <v>719262</v>
      </c>
      <c r="D121" s="217"/>
      <c r="E121" s="113">
        <v>9884000</v>
      </c>
      <c r="F121" s="148">
        <v>9613000</v>
      </c>
      <c r="G121" s="218">
        <f>SUM(C121:F121)</f>
        <v>20216262</v>
      </c>
      <c r="H121" s="219"/>
    </row>
    <row r="122" spans="1:8" x14ac:dyDescent="0.25">
      <c r="A122" s="108"/>
      <c r="B122" s="107" t="s">
        <v>48</v>
      </c>
      <c r="C122" s="210">
        <f>SUM(C114:C121)</f>
        <v>8015172</v>
      </c>
      <c r="D122" s="211"/>
      <c r="E122" s="116">
        <f>SUM(E114:E121)</f>
        <v>70955670</v>
      </c>
      <c r="F122" s="151">
        <f>SUM(F114:F121)</f>
        <v>33729000</v>
      </c>
      <c r="G122" s="212">
        <f>SUM(G114:G121)</f>
        <v>112699842</v>
      </c>
      <c r="H122" s="213"/>
    </row>
    <row r="123" spans="1:8" x14ac:dyDescent="0.25">
      <c r="A123" s="158"/>
      <c r="B123" s="159"/>
      <c r="C123" s="228">
        <f>C114+C118+C120+C121</f>
        <v>2975172</v>
      </c>
      <c r="D123" s="228"/>
      <c r="E123" s="160"/>
      <c r="F123" s="161"/>
      <c r="G123" s="228"/>
      <c r="H123" s="228"/>
    </row>
    <row r="124" spans="1:8" ht="18.75" x14ac:dyDescent="0.3">
      <c r="A124" s="84"/>
      <c r="B124" s="144">
        <v>0.1</v>
      </c>
      <c r="C124" s="225">
        <f>C122*10%</f>
        <v>801517.20000000007</v>
      </c>
      <c r="D124" s="225"/>
      <c r="E124" s="145">
        <f>E122*B124</f>
        <v>7095567</v>
      </c>
      <c r="F124" s="145">
        <f>F122*B124</f>
        <v>3372900</v>
      </c>
      <c r="G124" s="225">
        <f>G122*B124</f>
        <v>11269984.200000001</v>
      </c>
      <c r="H124" s="225"/>
    </row>
    <row r="125" spans="1:8" s="109" customFormat="1" ht="18.75" x14ac:dyDescent="0.3">
      <c r="A125" s="73"/>
      <c r="B125" s="147" t="s">
        <v>173</v>
      </c>
      <c r="C125" s="226">
        <f>C122-C124</f>
        <v>7213654.7999999998</v>
      </c>
      <c r="D125" s="227"/>
      <c r="E125" s="146">
        <f>E122-E124</f>
        <v>63860103</v>
      </c>
      <c r="F125" s="146">
        <f>F122-F124</f>
        <v>30356100</v>
      </c>
      <c r="G125" s="226">
        <f>G122-G124</f>
        <v>101429857.8</v>
      </c>
      <c r="H125" s="227"/>
    </row>
    <row r="126" spans="1:8" x14ac:dyDescent="0.25">
      <c r="C126" s="214"/>
      <c r="D126" s="214"/>
      <c r="G126" s="214"/>
      <c r="H126" s="214"/>
    </row>
    <row r="127" spans="1:8" x14ac:dyDescent="0.25">
      <c r="C127" s="214"/>
      <c r="D127" s="214"/>
    </row>
    <row r="128" spans="1:8" x14ac:dyDescent="0.25">
      <c r="C128" s="215"/>
      <c r="D128" s="215"/>
    </row>
    <row r="129" spans="1:8" x14ac:dyDescent="0.25">
      <c r="A129" s="107" t="s">
        <v>41</v>
      </c>
      <c r="B129" s="107" t="s">
        <v>124</v>
      </c>
      <c r="C129" s="221" t="s">
        <v>43</v>
      </c>
      <c r="D129" s="211"/>
      <c r="E129" s="107" t="s">
        <v>44</v>
      </c>
      <c r="F129" s="107" t="s">
        <v>45</v>
      </c>
      <c r="G129" s="221" t="s">
        <v>18</v>
      </c>
      <c r="H129" s="211"/>
    </row>
    <row r="130" spans="1:8" x14ac:dyDescent="0.25">
      <c r="A130" s="106">
        <v>1</v>
      </c>
      <c r="B130" s="93" t="s">
        <v>125</v>
      </c>
      <c r="C130" s="216">
        <v>838451</v>
      </c>
      <c r="D130" s="217"/>
      <c r="E130" s="113">
        <v>9568000</v>
      </c>
      <c r="F130" s="148">
        <v>9116000</v>
      </c>
      <c r="G130" s="218">
        <f>SUM(C130:F130)</f>
        <v>19522451</v>
      </c>
      <c r="H130" s="219"/>
    </row>
    <row r="131" spans="1:8" x14ac:dyDescent="0.25">
      <c r="A131" s="106">
        <v>2</v>
      </c>
      <c r="B131" s="93" t="s">
        <v>126</v>
      </c>
      <c r="C131" s="220"/>
      <c r="D131" s="217"/>
      <c r="E131" s="115">
        <v>30000000</v>
      </c>
      <c r="F131" s="149">
        <v>15000000</v>
      </c>
      <c r="G131" s="218">
        <f t="shared" ref="G131:G135" si="8">SUM(C131:F131)</f>
        <v>45000000</v>
      </c>
      <c r="H131" s="219"/>
    </row>
    <row r="132" spans="1:8" x14ac:dyDescent="0.25">
      <c r="A132" s="106">
        <v>3</v>
      </c>
      <c r="B132" s="93" t="s">
        <v>127</v>
      </c>
      <c r="C132" s="220"/>
      <c r="D132" s="217"/>
      <c r="E132" s="115">
        <v>10946430</v>
      </c>
      <c r="F132" s="150"/>
      <c r="G132" s="218">
        <f t="shared" si="8"/>
        <v>10946430</v>
      </c>
      <c r="H132" s="219"/>
    </row>
    <row r="133" spans="1:8" x14ac:dyDescent="0.25">
      <c r="A133" s="106">
        <v>4</v>
      </c>
      <c r="B133" s="93" t="s">
        <v>3</v>
      </c>
      <c r="C133" s="220"/>
      <c r="D133" s="217"/>
      <c r="E133" s="115">
        <v>10557240</v>
      </c>
      <c r="F133" s="150"/>
      <c r="G133" s="218">
        <f t="shared" si="8"/>
        <v>10557240</v>
      </c>
      <c r="H133" s="219"/>
    </row>
    <row r="134" spans="1:8" x14ac:dyDescent="0.25">
      <c r="A134" s="106">
        <v>5</v>
      </c>
      <c r="B134" s="93" t="s">
        <v>128</v>
      </c>
      <c r="C134" s="216">
        <v>721924</v>
      </c>
      <c r="D134" s="217"/>
      <c r="E134" s="93"/>
      <c r="F134" s="150"/>
      <c r="G134" s="218">
        <f t="shared" si="8"/>
        <v>721924</v>
      </c>
      <c r="H134" s="219"/>
    </row>
    <row r="135" spans="1:8" x14ac:dyDescent="0.25">
      <c r="A135" s="106">
        <v>6</v>
      </c>
      <c r="B135" s="93" t="s">
        <v>129</v>
      </c>
      <c r="C135" s="216">
        <v>695535</v>
      </c>
      <c r="D135" s="217"/>
      <c r="E135" s="93"/>
      <c r="F135" s="150"/>
      <c r="G135" s="218">
        <f t="shared" si="8"/>
        <v>695535</v>
      </c>
      <c r="H135" s="219"/>
    </row>
    <row r="136" spans="1:8" x14ac:dyDescent="0.25">
      <c r="A136" s="106">
        <v>7</v>
      </c>
      <c r="B136" s="93" t="s">
        <v>130</v>
      </c>
      <c r="C136" s="216">
        <v>719262</v>
      </c>
      <c r="D136" s="217"/>
      <c r="E136" s="113">
        <v>9884000</v>
      </c>
      <c r="F136" s="148">
        <v>9613000</v>
      </c>
      <c r="G136" s="218">
        <f>SUM(C136:F136)</f>
        <v>20216262</v>
      </c>
      <c r="H136" s="219"/>
    </row>
    <row r="137" spans="1:8" x14ac:dyDescent="0.25">
      <c r="A137" s="108"/>
      <c r="B137" s="107" t="s">
        <v>48</v>
      </c>
      <c r="C137" s="210">
        <f>SUM(C130:C136)</f>
        <v>2975172</v>
      </c>
      <c r="D137" s="211"/>
      <c r="E137" s="116">
        <f>SUM(E130:E136)</f>
        <v>70955670</v>
      </c>
      <c r="F137" s="151">
        <f>SUM(F130:F136)</f>
        <v>33729000</v>
      </c>
      <c r="G137" s="212">
        <f>SUM(G130:G136)</f>
        <v>107659842</v>
      </c>
      <c r="H137" s="213"/>
    </row>
  </sheetData>
  <mergeCells count="70">
    <mergeCell ref="C103:D103"/>
    <mergeCell ref="C104:D104"/>
    <mergeCell ref="C106:D106"/>
    <mergeCell ref="C107:D107"/>
    <mergeCell ref="C108:D108"/>
    <mergeCell ref="B93:D93"/>
    <mergeCell ref="C99:D99"/>
    <mergeCell ref="C100:D100"/>
    <mergeCell ref="C101:D101"/>
    <mergeCell ref="C102:D102"/>
    <mergeCell ref="G115:H115"/>
    <mergeCell ref="G99:H99"/>
    <mergeCell ref="G100:H100"/>
    <mergeCell ref="G101:H101"/>
    <mergeCell ref="G102:H102"/>
    <mergeCell ref="G103:H103"/>
    <mergeCell ref="G104:H104"/>
    <mergeCell ref="G106:H106"/>
    <mergeCell ref="G107:H107"/>
    <mergeCell ref="G108:H108"/>
    <mergeCell ref="C124:D124"/>
    <mergeCell ref="G124:H124"/>
    <mergeCell ref="C125:D125"/>
    <mergeCell ref="G125:H125"/>
    <mergeCell ref="C120:D120"/>
    <mergeCell ref="G120:H120"/>
    <mergeCell ref="C121:D121"/>
    <mergeCell ref="G121:H121"/>
    <mergeCell ref="C122:D122"/>
    <mergeCell ref="G122:H122"/>
    <mergeCell ref="C123:D123"/>
    <mergeCell ref="G123:H123"/>
    <mergeCell ref="C105:D105"/>
    <mergeCell ref="G105:H105"/>
    <mergeCell ref="I104:I105"/>
    <mergeCell ref="C119:D119"/>
    <mergeCell ref="G119:H119"/>
    <mergeCell ref="C116:D116"/>
    <mergeCell ref="G116:H116"/>
    <mergeCell ref="C117:D117"/>
    <mergeCell ref="G117:H117"/>
    <mergeCell ref="C118:D118"/>
    <mergeCell ref="G118:H118"/>
    <mergeCell ref="C113:D113"/>
    <mergeCell ref="G113:H113"/>
    <mergeCell ref="C114:D114"/>
    <mergeCell ref="G114:H114"/>
    <mergeCell ref="C115:D115"/>
    <mergeCell ref="C130:D130"/>
    <mergeCell ref="G130:H130"/>
    <mergeCell ref="C131:D131"/>
    <mergeCell ref="G131:H131"/>
    <mergeCell ref="C126:D126"/>
    <mergeCell ref="G126:H126"/>
    <mergeCell ref="C137:D137"/>
    <mergeCell ref="G137:H137"/>
    <mergeCell ref="C127:D127"/>
    <mergeCell ref="C128:D128"/>
    <mergeCell ref="C135:D135"/>
    <mergeCell ref="G135:H135"/>
    <mergeCell ref="C136:D136"/>
    <mergeCell ref="G136:H136"/>
    <mergeCell ref="C132:D132"/>
    <mergeCell ref="G132:H132"/>
    <mergeCell ref="C133:D133"/>
    <mergeCell ref="G133:H133"/>
    <mergeCell ref="C134:D134"/>
    <mergeCell ref="G134:H134"/>
    <mergeCell ref="C129:D129"/>
    <mergeCell ref="G129:H12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C20" sqref="C20"/>
    </sheetView>
  </sheetViews>
  <sheetFormatPr defaultRowHeight="15" x14ac:dyDescent="0.25"/>
  <cols>
    <col min="1" max="1" width="39.28515625" customWidth="1"/>
    <col min="2" max="3" width="22.28515625" customWidth="1"/>
    <col min="4" max="4" width="22.5703125" customWidth="1"/>
    <col min="5" max="5" width="19.28515625" customWidth="1"/>
  </cols>
  <sheetData>
    <row r="1" spans="1:4" ht="20.25" x14ac:dyDescent="0.3">
      <c r="A1" s="232" t="s">
        <v>174</v>
      </c>
      <c r="B1" s="232"/>
      <c r="C1" s="232"/>
      <c r="D1" s="232"/>
    </row>
    <row r="3" spans="1:4" ht="18.75" x14ac:dyDescent="0.3">
      <c r="A3" s="84" t="s">
        <v>179</v>
      </c>
      <c r="B3" s="145">
        <v>7000000</v>
      </c>
      <c r="C3" s="145"/>
    </row>
    <row r="4" spans="1:4" ht="41.25" customHeight="1" x14ac:dyDescent="0.3">
      <c r="A4" s="153" t="s">
        <v>175</v>
      </c>
      <c r="B4" s="145">
        <v>6000000</v>
      </c>
      <c r="C4" s="145"/>
    </row>
    <row r="7" spans="1:4" ht="18.75" x14ac:dyDescent="0.3">
      <c r="B7" s="145">
        <v>2800000000</v>
      </c>
      <c r="C7" s="145">
        <v>2800000</v>
      </c>
      <c r="D7" s="145">
        <v>2800000000</v>
      </c>
    </row>
    <row r="8" spans="1:4" ht="18.75" x14ac:dyDescent="0.3">
      <c r="B8" s="145">
        <v>2193780000</v>
      </c>
      <c r="C8" s="145">
        <v>2193780</v>
      </c>
      <c r="D8" s="145">
        <v>2193780000</v>
      </c>
    </row>
    <row r="9" spans="1:4" ht="18.75" x14ac:dyDescent="0.3">
      <c r="B9" s="145">
        <v>1338748000</v>
      </c>
      <c r="C9" s="145">
        <v>1338748</v>
      </c>
      <c r="D9" s="145">
        <v>1338748000</v>
      </c>
    </row>
    <row r="10" spans="1:4" ht="18.75" x14ac:dyDescent="0.3">
      <c r="B10" s="145">
        <v>1753000000</v>
      </c>
      <c r="C10" s="145">
        <v>1753000</v>
      </c>
      <c r="D10" s="145">
        <v>1753000000</v>
      </c>
    </row>
    <row r="11" spans="1:4" ht="18.75" x14ac:dyDescent="0.3">
      <c r="B11" s="145">
        <v>1714000000</v>
      </c>
      <c r="C11" s="145">
        <v>1714000</v>
      </c>
      <c r="D11" s="145">
        <v>1714000000</v>
      </c>
    </row>
    <row r="12" spans="1:4" ht="18.75" x14ac:dyDescent="0.3">
      <c r="B12" s="145">
        <v>6000000000</v>
      </c>
      <c r="C12" s="145"/>
      <c r="D12" s="145"/>
    </row>
    <row r="13" spans="1:4" ht="18.75" x14ac:dyDescent="0.3">
      <c r="B13" s="145">
        <f>SUM(B7:B12)</f>
        <v>15799528000</v>
      </c>
      <c r="C13" s="145">
        <f>SUM(C7:C12)</f>
        <v>9799528</v>
      </c>
      <c r="D13" s="145">
        <f>SUM(D7:D12)</f>
        <v>9799528000</v>
      </c>
    </row>
    <row r="14" spans="1:4" x14ac:dyDescent="0.25">
      <c r="A14" t="s">
        <v>213</v>
      </c>
      <c r="C14" s="18">
        <f>C13/1.1</f>
        <v>8908661.8181818184</v>
      </c>
      <c r="D14" s="183">
        <f>D13/1.1</f>
        <v>8908661818.181818</v>
      </c>
    </row>
  </sheetData>
  <mergeCells count="1">
    <mergeCell ref="A1:D1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2"/>
  <sheetViews>
    <sheetView topLeftCell="B1" workbookViewId="0">
      <selection activeCell="E2" sqref="E2"/>
    </sheetView>
  </sheetViews>
  <sheetFormatPr defaultRowHeight="15" x14ac:dyDescent="0.25"/>
  <cols>
    <col min="1" max="1" width="5.42578125" customWidth="1"/>
    <col min="2" max="2" width="33.42578125" customWidth="1"/>
    <col min="3" max="3" width="30.85546875" customWidth="1"/>
    <col min="4" max="4" width="29.7109375" customWidth="1"/>
    <col min="5" max="5" width="28.28515625" customWidth="1"/>
  </cols>
  <sheetData>
    <row r="2" spans="1:6" ht="16.5" x14ac:dyDescent="0.25">
      <c r="A2" s="103">
        <v>1</v>
      </c>
      <c r="B2" s="131" t="s">
        <v>157</v>
      </c>
      <c r="C2" s="132"/>
      <c r="D2" s="133" t="s">
        <v>158</v>
      </c>
      <c r="E2" s="134">
        <f>GIATRIDAUTU!L16*CONGTHUCTINH!B16/100</f>
        <v>2080848.3697527268</v>
      </c>
      <c r="F2" s="174">
        <v>79</v>
      </c>
    </row>
    <row r="3" spans="1:6" ht="16.5" x14ac:dyDescent="0.25">
      <c r="A3" s="103">
        <v>2</v>
      </c>
      <c r="B3" s="131" t="s">
        <v>159</v>
      </c>
      <c r="C3" s="132" t="s">
        <v>160</v>
      </c>
      <c r="D3" s="133" t="s">
        <v>158</v>
      </c>
      <c r="E3" s="135">
        <f>GIATRIDAUTU!L16*CONGTHUCTINH!C16/100</f>
        <v>489530.72026472725</v>
      </c>
      <c r="F3" s="174">
        <v>79</v>
      </c>
    </row>
    <row r="4" spans="1:6" ht="16.5" x14ac:dyDescent="0.25">
      <c r="A4" s="103">
        <v>3</v>
      </c>
      <c r="B4" s="131" t="s">
        <v>150</v>
      </c>
      <c r="C4" s="136" t="s">
        <v>161</v>
      </c>
      <c r="D4" s="136"/>
      <c r="E4" s="134">
        <f>GIATRIDAUTU!L6*2/100</f>
        <v>1957451.6727272726</v>
      </c>
      <c r="F4" s="175">
        <v>0.02</v>
      </c>
    </row>
    <row r="5" spans="1:6" ht="16.5" x14ac:dyDescent="0.25">
      <c r="A5" s="103">
        <v>4</v>
      </c>
      <c r="B5" s="131" t="s">
        <v>162</v>
      </c>
      <c r="C5" s="136"/>
      <c r="D5" s="136"/>
      <c r="E5" s="134">
        <f>GIATRIDAUTU!L6*CONGTHUCTINH!E16/100</f>
        <v>174487.24210690908</v>
      </c>
      <c r="F5" s="174">
        <v>79</v>
      </c>
    </row>
    <row r="6" spans="1:6" ht="16.5" x14ac:dyDescent="0.25">
      <c r="A6" s="103">
        <v>5</v>
      </c>
      <c r="B6" s="131" t="s">
        <v>163</v>
      </c>
      <c r="C6" s="136"/>
      <c r="D6" s="136"/>
      <c r="E6" s="134">
        <f>GIATRIDAUTU!L8*0.432/100</f>
        <v>38487.272727272728</v>
      </c>
      <c r="F6" s="174" t="s">
        <v>181</v>
      </c>
    </row>
    <row r="7" spans="1:6" ht="16.5" x14ac:dyDescent="0.25">
      <c r="A7" s="103">
        <v>6</v>
      </c>
      <c r="B7" s="131" t="s">
        <v>164</v>
      </c>
      <c r="C7" s="136"/>
      <c r="D7" s="136"/>
      <c r="E7" s="134">
        <v>50000</v>
      </c>
      <c r="F7" s="174">
        <v>79</v>
      </c>
    </row>
    <row r="8" spans="1:6" ht="16.5" x14ac:dyDescent="0.25">
      <c r="A8" s="103">
        <v>7</v>
      </c>
      <c r="B8" s="131" t="s">
        <v>187</v>
      </c>
      <c r="C8" s="136"/>
      <c r="D8" s="136"/>
      <c r="E8" s="137">
        <f>GIATRIDAUTU!L6*CONGTHUCTINH!C25/100</f>
        <v>575412.49371490907</v>
      </c>
      <c r="F8" s="174"/>
    </row>
    <row r="9" spans="1:6" ht="16.5" x14ac:dyDescent="0.25">
      <c r="A9" s="103">
        <v>8</v>
      </c>
      <c r="B9" s="131" t="s">
        <v>188</v>
      </c>
      <c r="C9" s="136" t="s">
        <v>165</v>
      </c>
      <c r="D9" s="136"/>
      <c r="E9" s="134">
        <f>GIATRIDAUTU!L8*0.25/100</f>
        <v>22272.727272727272</v>
      </c>
      <c r="F9" s="176" t="s">
        <v>182</v>
      </c>
    </row>
    <row r="10" spans="1:6" ht="16.5" x14ac:dyDescent="0.25">
      <c r="A10" s="103">
        <v>9</v>
      </c>
      <c r="B10" s="131" t="s">
        <v>156</v>
      </c>
      <c r="C10" s="136"/>
      <c r="D10" s="136"/>
      <c r="E10" s="134">
        <f>GIATRIDAUTU!J16*CONGTHUCTINH!C34/100</f>
        <v>13181.983404999999</v>
      </c>
      <c r="F10" s="176" t="s">
        <v>190</v>
      </c>
    </row>
    <row r="11" spans="1:6" ht="16.5" x14ac:dyDescent="0.25">
      <c r="A11" s="103">
        <v>10</v>
      </c>
      <c r="B11" s="131" t="s">
        <v>166</v>
      </c>
      <c r="C11" s="136" t="s">
        <v>167</v>
      </c>
      <c r="D11" s="136"/>
      <c r="E11" s="137">
        <f>GIATRIDAUTU!J16*CONGTHUCTINH!D34/100</f>
        <v>291440.53357500001</v>
      </c>
      <c r="F11" s="176" t="s">
        <v>183</v>
      </c>
    </row>
    <row r="12" spans="1:6" ht="16.5" x14ac:dyDescent="0.25">
      <c r="A12" s="103">
        <v>11</v>
      </c>
      <c r="B12" s="139" t="s">
        <v>168</v>
      </c>
      <c r="C12" s="140"/>
      <c r="D12" s="140"/>
      <c r="E12" s="138"/>
      <c r="F12" s="176" t="s">
        <v>184</v>
      </c>
    </row>
    <row r="13" spans="1:6" ht="16.5" x14ac:dyDescent="0.25">
      <c r="A13" s="103">
        <v>12</v>
      </c>
      <c r="B13" s="131" t="s">
        <v>169</v>
      </c>
      <c r="C13" s="136"/>
      <c r="D13" s="141" t="s">
        <v>170</v>
      </c>
      <c r="E13" s="134">
        <f>GIATRIDAUTU!J16*10/100</f>
        <v>12494771</v>
      </c>
      <c r="F13" s="174" t="s">
        <v>185</v>
      </c>
    </row>
    <row r="14" spans="1:6" ht="16.5" x14ac:dyDescent="0.25">
      <c r="A14" s="103">
        <v>13</v>
      </c>
      <c r="B14" s="131" t="s">
        <v>171</v>
      </c>
      <c r="C14" s="136"/>
      <c r="D14" s="141" t="s">
        <v>172</v>
      </c>
      <c r="E14" s="134">
        <f>GIATRIDAUTU!J16*5/100</f>
        <v>6247385.5</v>
      </c>
      <c r="F14" s="174"/>
    </row>
    <row r="15" spans="1:6" ht="16.5" x14ac:dyDescent="0.25">
      <c r="A15" s="103"/>
      <c r="B15" s="139" t="s">
        <v>197</v>
      </c>
      <c r="C15" s="138"/>
      <c r="D15" s="140"/>
      <c r="E15" s="138">
        <f>SUM(E2:E14)</f>
        <v>24435269.515546545</v>
      </c>
      <c r="F15" s="176"/>
    </row>
    <row r="19" spans="2:3" x14ac:dyDescent="0.25">
      <c r="B19" s="142">
        <v>111715937</v>
      </c>
      <c r="C19" s="142">
        <v>1</v>
      </c>
    </row>
    <row r="20" spans="2:3" x14ac:dyDescent="0.25">
      <c r="B20" s="142">
        <f>B19*C20/C19</f>
        <v>2234318.7400000002</v>
      </c>
      <c r="C20" s="142">
        <v>0.02</v>
      </c>
    </row>
    <row r="21" spans="2:3" x14ac:dyDescent="0.25">
      <c r="B21" s="143">
        <f>B19-B20</f>
        <v>109481618.26000001</v>
      </c>
      <c r="C21" s="142"/>
    </row>
    <row r="22" spans="2:3" x14ac:dyDescent="0.25">
      <c r="B22" s="142"/>
      <c r="C22" s="14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B1" workbookViewId="0">
      <selection activeCell="B15" sqref="B15"/>
    </sheetView>
  </sheetViews>
  <sheetFormatPr defaultRowHeight="15" x14ac:dyDescent="0.25"/>
  <cols>
    <col min="2" max="2" width="18.140625" bestFit="1" customWidth="1"/>
    <col min="3" max="3" width="22.140625" customWidth="1"/>
    <col min="4" max="4" width="19.5703125" customWidth="1"/>
    <col min="5" max="5" width="17.85546875" customWidth="1"/>
    <col min="7" max="7" width="32.5703125" customWidth="1"/>
  </cols>
  <sheetData>
    <row r="1" spans="1:12" x14ac:dyDescent="0.25">
      <c r="A1" s="120" t="s">
        <v>132</v>
      </c>
      <c r="F1" t="s">
        <v>133</v>
      </c>
      <c r="G1" s="121"/>
      <c r="K1" s="1">
        <v>0.47499999999999998</v>
      </c>
      <c r="L1" s="1" t="s">
        <v>134</v>
      </c>
    </row>
    <row r="2" spans="1:12" ht="16.5" x14ac:dyDescent="0.25">
      <c r="F2" t="s">
        <v>135</v>
      </c>
      <c r="K2" s="1">
        <v>0.65</v>
      </c>
      <c r="L2" s="122" t="s">
        <v>136</v>
      </c>
    </row>
    <row r="3" spans="1:12" x14ac:dyDescent="0.25">
      <c r="F3" t="s">
        <v>137</v>
      </c>
      <c r="K3" s="1">
        <v>10</v>
      </c>
      <c r="L3" s="1"/>
    </row>
    <row r="4" spans="1:12" x14ac:dyDescent="0.25">
      <c r="F4" t="s">
        <v>138</v>
      </c>
      <c r="K4" s="1">
        <v>50</v>
      </c>
      <c r="L4" s="1"/>
    </row>
    <row r="5" spans="1:12" x14ac:dyDescent="0.25">
      <c r="A5" t="s">
        <v>139</v>
      </c>
      <c r="B5" t="s">
        <v>140</v>
      </c>
      <c r="F5" t="s">
        <v>141</v>
      </c>
      <c r="G5" s="21"/>
      <c r="K5" s="123"/>
      <c r="L5" s="1" t="s">
        <v>142</v>
      </c>
    </row>
    <row r="6" spans="1:12" ht="16.5" x14ac:dyDescent="0.25">
      <c r="B6">
        <f>3.08-(3.08-2.99)/(500000000-200000000)*(261889273-200000000)</f>
        <v>3.0614332180999999</v>
      </c>
      <c r="F6" s="124" t="s">
        <v>143</v>
      </c>
      <c r="G6" s="125"/>
      <c r="H6" s="124">
        <f>G6/100</f>
        <v>0</v>
      </c>
      <c r="I6" s="124"/>
      <c r="J6" s="124"/>
      <c r="K6" s="126"/>
      <c r="L6" s="1" t="s">
        <v>144</v>
      </c>
    </row>
    <row r="7" spans="1:12" x14ac:dyDescent="0.25">
      <c r="K7" s="1"/>
      <c r="L7" s="1" t="s">
        <v>145</v>
      </c>
    </row>
    <row r="8" spans="1:12" x14ac:dyDescent="0.25">
      <c r="G8" s="121"/>
      <c r="H8" s="121"/>
      <c r="I8" s="121"/>
      <c r="J8" s="121"/>
      <c r="K8" s="127"/>
      <c r="L8" s="1" t="s">
        <v>146</v>
      </c>
    </row>
    <row r="9" spans="1:12" ht="18.75" x14ac:dyDescent="0.3">
      <c r="E9" s="128" t="s">
        <v>147</v>
      </c>
      <c r="K9" s="1"/>
      <c r="L9" s="1"/>
    </row>
    <row r="10" spans="1:12" x14ac:dyDescent="0.25">
      <c r="B10" s="109" t="s">
        <v>148</v>
      </c>
      <c r="C10" s="109" t="s">
        <v>149</v>
      </c>
      <c r="D10" s="109" t="s">
        <v>150</v>
      </c>
      <c r="E10" t="s">
        <v>151</v>
      </c>
      <c r="G10" t="s">
        <v>152</v>
      </c>
      <c r="H10" s="129"/>
      <c r="I10" s="129"/>
      <c r="J10" s="129"/>
      <c r="K10" s="130"/>
      <c r="L10" s="1"/>
    </row>
    <row r="11" spans="1:12" x14ac:dyDescent="0.25">
      <c r="A11" t="s">
        <v>133</v>
      </c>
      <c r="B11">
        <v>1.796</v>
      </c>
      <c r="C11">
        <v>0.40200000000000002</v>
      </c>
      <c r="E11">
        <v>0.113</v>
      </c>
      <c r="G11" s="1">
        <v>0.04</v>
      </c>
      <c r="K11" s="1"/>
      <c r="L11" s="1"/>
    </row>
    <row r="12" spans="1:12" x14ac:dyDescent="0.25">
      <c r="A12" t="s">
        <v>135</v>
      </c>
      <c r="B12">
        <v>1.921</v>
      </c>
      <c r="C12">
        <v>0.53400000000000003</v>
      </c>
      <c r="E12">
        <v>0.18099999999999999</v>
      </c>
      <c r="G12" s="1">
        <v>3.2000000000000001E-2</v>
      </c>
      <c r="H12" s="121"/>
      <c r="K12" s="1"/>
      <c r="L12" s="1"/>
    </row>
    <row r="13" spans="1:12" x14ac:dyDescent="0.25">
      <c r="A13" t="s">
        <v>137</v>
      </c>
      <c r="B13">
        <v>200</v>
      </c>
      <c r="C13">
        <v>200</v>
      </c>
      <c r="E13">
        <v>100</v>
      </c>
      <c r="G13" s="1">
        <v>2000</v>
      </c>
      <c r="H13" s="121"/>
      <c r="K13" s="1"/>
      <c r="L13" s="1"/>
    </row>
    <row r="14" spans="1:12" x14ac:dyDescent="0.25">
      <c r="A14" t="s">
        <v>138</v>
      </c>
      <c r="B14">
        <v>100</v>
      </c>
      <c r="C14">
        <v>100</v>
      </c>
      <c r="E14">
        <v>50</v>
      </c>
      <c r="G14" s="1">
        <v>1000</v>
      </c>
      <c r="K14" s="1"/>
      <c r="L14" s="1"/>
    </row>
    <row r="15" spans="1:12" x14ac:dyDescent="0.25">
      <c r="A15" t="s">
        <v>141</v>
      </c>
      <c r="B15" s="121">
        <v>120</v>
      </c>
      <c r="C15" s="121">
        <v>120</v>
      </c>
      <c r="E15" s="121">
        <v>98</v>
      </c>
      <c r="G15" s="127">
        <v>727</v>
      </c>
      <c r="K15" s="1"/>
      <c r="L15" s="1"/>
    </row>
    <row r="16" spans="1:12" ht="16.5" x14ac:dyDescent="0.25">
      <c r="A16" s="124" t="s">
        <v>143</v>
      </c>
      <c r="B16" s="124">
        <f>B11-(B11-B12)/(B13-B14)*(B15-B14)</f>
        <v>1.821</v>
      </c>
      <c r="C16" s="124">
        <f>C11-(C11-C12)/(C13-C14)*(C15-C14)</f>
        <v>0.4284</v>
      </c>
      <c r="D16" s="21">
        <f>GIATRIDAUTU!L6*2/100</f>
        <v>1957451.6727272726</v>
      </c>
      <c r="E16" s="124">
        <f>E11-(E11-E12)/(E13-E14)*(E15-E14)</f>
        <v>0.17827999999999999</v>
      </c>
      <c r="G16" s="179">
        <f>G11-(G11-G12)/(G13-G14)*(G15-G14)</f>
        <v>4.2183999999999999E-2</v>
      </c>
      <c r="K16" s="1"/>
      <c r="L16" s="1"/>
    </row>
    <row r="17" spans="1:12" x14ac:dyDescent="0.25">
      <c r="K17" s="1"/>
      <c r="L17" s="1"/>
    </row>
    <row r="18" spans="1:12" x14ac:dyDescent="0.25">
      <c r="K18" s="1"/>
      <c r="L18" s="1"/>
    </row>
    <row r="19" spans="1:12" ht="18.75" x14ac:dyDescent="0.3">
      <c r="A19" s="1" t="s">
        <v>153</v>
      </c>
      <c r="C19" s="109" t="s">
        <v>154</v>
      </c>
      <c r="D19" s="180" t="s">
        <v>155</v>
      </c>
      <c r="E19" s="1"/>
      <c r="G19" s="21">
        <f>'[1]TONGCP(CONGTHUC)'!E12</f>
        <v>427681074656</v>
      </c>
      <c r="K19" s="1"/>
      <c r="L19" s="1"/>
    </row>
    <row r="20" spans="1:12" x14ac:dyDescent="0.25">
      <c r="A20" s="1">
        <v>0.79700000000000004</v>
      </c>
      <c r="C20">
        <v>0.39400000000000002</v>
      </c>
      <c r="D20" s="1">
        <v>2.9000000000000001E-2</v>
      </c>
      <c r="E20" s="1"/>
      <c r="G20" s="21">
        <f>G19*10%</f>
        <v>42768107465.600006</v>
      </c>
      <c r="K20" s="1"/>
      <c r="L20" s="1"/>
    </row>
    <row r="21" spans="1:12" x14ac:dyDescent="0.25">
      <c r="A21" s="1">
        <v>0.69399999999999995</v>
      </c>
      <c r="C21">
        <v>0.59599999999999997</v>
      </c>
      <c r="D21" s="1">
        <v>2.8000000000000001E-2</v>
      </c>
      <c r="E21" s="1"/>
      <c r="G21" s="18">
        <f>G19-G20</f>
        <v>384912967190.40002</v>
      </c>
      <c r="K21" s="1"/>
      <c r="L21" s="1"/>
    </row>
    <row r="22" spans="1:12" x14ac:dyDescent="0.25">
      <c r="A22" s="1">
        <v>2000</v>
      </c>
      <c r="C22">
        <v>100</v>
      </c>
      <c r="D22" s="1">
        <v>2000</v>
      </c>
      <c r="E22" s="1"/>
      <c r="K22" s="1"/>
      <c r="L22" s="1"/>
    </row>
    <row r="23" spans="1:12" x14ac:dyDescent="0.25">
      <c r="A23" s="1">
        <v>1000</v>
      </c>
      <c r="C23">
        <v>50</v>
      </c>
      <c r="D23" s="1">
        <v>1000</v>
      </c>
      <c r="E23" s="1"/>
      <c r="G23" s="21">
        <f>'[1]TONGCP(CONGTHUC)'!E11</f>
        <v>808000000000</v>
      </c>
      <c r="K23" s="1"/>
      <c r="L23" s="1"/>
    </row>
    <row r="24" spans="1:12" x14ac:dyDescent="0.25">
      <c r="A24" s="127">
        <v>808</v>
      </c>
      <c r="C24" s="121">
        <v>98</v>
      </c>
      <c r="D24" s="127">
        <v>727</v>
      </c>
      <c r="E24" s="1"/>
      <c r="G24" s="18">
        <f>G23*10%</f>
        <v>80800000000</v>
      </c>
      <c r="K24" s="1"/>
      <c r="L24" s="1"/>
    </row>
    <row r="25" spans="1:12" ht="16.5" x14ac:dyDescent="0.25">
      <c r="A25" s="179">
        <f>A20-(A20-A21)/(A22-A23)*(A24-A23)</f>
        <v>0.81677600000000006</v>
      </c>
      <c r="C25" s="124">
        <f>C20-(C20-C21)/(C22-C23)*(C24-C23)</f>
        <v>0.58792</v>
      </c>
      <c r="D25" s="179">
        <f>D20-(D20-D21)/(D22-D23)*(D24-D23)</f>
        <v>2.9273E-2</v>
      </c>
      <c r="E25" s="1"/>
      <c r="G25" s="18">
        <f>G23-G24</f>
        <v>727200000000</v>
      </c>
      <c r="K25" s="1"/>
      <c r="L25" s="1"/>
    </row>
    <row r="26" spans="1:12" x14ac:dyDescent="0.25">
      <c r="K26" s="1"/>
      <c r="L26" s="1"/>
    </row>
    <row r="27" spans="1:12" x14ac:dyDescent="0.25">
      <c r="D27" s="109" t="s">
        <v>189</v>
      </c>
      <c r="K27" s="1"/>
      <c r="L27" s="1"/>
    </row>
    <row r="28" spans="1:12" x14ac:dyDescent="0.25">
      <c r="C28" s="109" t="s">
        <v>156</v>
      </c>
      <c r="D28" s="109" t="s">
        <v>166</v>
      </c>
      <c r="G28" s="109" t="s">
        <v>191</v>
      </c>
      <c r="K28" s="1"/>
      <c r="L28" s="1"/>
    </row>
    <row r="29" spans="1:12" x14ac:dyDescent="0.25">
      <c r="C29" s="181">
        <v>0.01</v>
      </c>
      <c r="D29" s="181">
        <v>0.22500000000000001</v>
      </c>
      <c r="G29" s="181">
        <v>0.32500000000000001</v>
      </c>
      <c r="K29" s="1"/>
      <c r="L29" s="1"/>
    </row>
    <row r="30" spans="1:12" x14ac:dyDescent="0.25">
      <c r="C30">
        <v>1.2500000000000001E-2</v>
      </c>
      <c r="D30">
        <v>0.375</v>
      </c>
      <c r="G30">
        <v>0.57499999999999996</v>
      </c>
      <c r="K30" s="1"/>
      <c r="L30" s="1"/>
    </row>
    <row r="31" spans="1:12" x14ac:dyDescent="0.25">
      <c r="C31">
        <v>200</v>
      </c>
      <c r="D31">
        <v>500</v>
      </c>
      <c r="G31">
        <v>500</v>
      </c>
      <c r="K31" s="1"/>
      <c r="L31" s="1"/>
    </row>
    <row r="32" spans="1:12" x14ac:dyDescent="0.25">
      <c r="C32">
        <v>100</v>
      </c>
      <c r="D32">
        <v>100</v>
      </c>
      <c r="G32">
        <v>100</v>
      </c>
      <c r="K32" s="1"/>
      <c r="L32" s="1"/>
    </row>
    <row r="33" spans="3:12" x14ac:dyDescent="0.25">
      <c r="C33" s="121">
        <v>122</v>
      </c>
      <c r="D33" s="121">
        <v>122</v>
      </c>
      <c r="G33" s="121">
        <v>122</v>
      </c>
      <c r="K33" s="1"/>
      <c r="L33" s="1"/>
    </row>
    <row r="34" spans="3:12" ht="16.5" x14ac:dyDescent="0.25">
      <c r="C34" s="124">
        <f>C29-(C29-C30)/(C31-C32)*(C33-C32)</f>
        <v>1.055E-2</v>
      </c>
      <c r="D34" s="124">
        <f>D29-(D29-D30)/(D31-D32)*(D33-D32)</f>
        <v>0.23325000000000001</v>
      </c>
      <c r="G34" s="124">
        <f>G29-(G29-G30)/(G31-G32)*(G33-G32)</f>
        <v>0.33875</v>
      </c>
      <c r="K34" s="1"/>
      <c r="L34" s="1"/>
    </row>
    <row r="35" spans="3:12" x14ac:dyDescent="0.25">
      <c r="K35" s="1"/>
      <c r="L35" s="1"/>
    </row>
    <row r="36" spans="3:12" x14ac:dyDescent="0.25">
      <c r="K36" s="1"/>
      <c r="L36" s="1"/>
    </row>
    <row r="37" spans="3:12" x14ac:dyDescent="0.25">
      <c r="K37" s="1"/>
      <c r="L37" s="1"/>
    </row>
    <row r="38" spans="3:12" x14ac:dyDescent="0.25">
      <c r="K38" s="1"/>
      <c r="L38" s="1"/>
    </row>
    <row r="39" spans="3:12" x14ac:dyDescent="0.25">
      <c r="K39" s="1"/>
      <c r="L39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opLeftCell="A4" workbookViewId="0">
      <selection activeCell="C10" sqref="C10"/>
    </sheetView>
  </sheetViews>
  <sheetFormatPr defaultRowHeight="15" x14ac:dyDescent="0.25"/>
  <cols>
    <col min="1" max="1" width="5.5703125" customWidth="1"/>
    <col min="2" max="2" width="28.42578125" customWidth="1"/>
    <col min="3" max="3" width="14.5703125" customWidth="1"/>
    <col min="4" max="4" width="14.42578125" customWidth="1"/>
    <col min="5" max="5" width="15" customWidth="1"/>
    <col min="6" max="6" width="15.7109375" customWidth="1"/>
    <col min="7" max="7" width="14" customWidth="1"/>
    <col min="8" max="8" width="16.28515625" customWidth="1"/>
    <col min="9" max="9" width="15.85546875" customWidth="1"/>
  </cols>
  <sheetData>
    <row r="1" spans="1:9" ht="18.75" x14ac:dyDescent="0.25">
      <c r="A1" s="233" t="s">
        <v>41</v>
      </c>
      <c r="B1" s="236" t="s">
        <v>196</v>
      </c>
      <c r="C1" s="235" t="s">
        <v>43</v>
      </c>
      <c r="D1" s="235" t="s">
        <v>44</v>
      </c>
      <c r="E1" s="235" t="s">
        <v>45</v>
      </c>
      <c r="F1" s="235" t="s">
        <v>199</v>
      </c>
      <c r="G1" s="235" t="s">
        <v>198</v>
      </c>
      <c r="H1" s="235"/>
      <c r="I1" s="235"/>
    </row>
    <row r="2" spans="1:9" ht="37.5" x14ac:dyDescent="0.25">
      <c r="A2" s="234"/>
      <c r="B2" s="236"/>
      <c r="C2" s="235"/>
      <c r="D2" s="235"/>
      <c r="E2" s="235"/>
      <c r="F2" s="235"/>
      <c r="G2" s="35" t="s">
        <v>176</v>
      </c>
      <c r="H2" s="41" t="s">
        <v>200</v>
      </c>
      <c r="I2" s="90" t="s">
        <v>199</v>
      </c>
    </row>
    <row r="3" spans="1:9" ht="31.5" x14ac:dyDescent="0.25">
      <c r="A3" s="191" t="s">
        <v>205</v>
      </c>
      <c r="B3" s="190" t="s">
        <v>206</v>
      </c>
      <c r="C3" s="189" t="s">
        <v>201</v>
      </c>
      <c r="D3" s="189" t="s">
        <v>202</v>
      </c>
      <c r="E3" s="189" t="s">
        <v>203</v>
      </c>
      <c r="F3" s="189" t="s">
        <v>207</v>
      </c>
      <c r="G3" s="189" t="s">
        <v>208</v>
      </c>
      <c r="H3" s="189" t="s">
        <v>204</v>
      </c>
      <c r="I3" s="189" t="s">
        <v>209</v>
      </c>
    </row>
    <row r="4" spans="1:9" ht="35.25" customHeight="1" x14ac:dyDescent="0.3">
      <c r="A4" s="25">
        <v>1</v>
      </c>
      <c r="B4" s="192" t="s">
        <v>46</v>
      </c>
      <c r="C4" s="187"/>
      <c r="D4" s="187"/>
      <c r="E4" s="25"/>
      <c r="F4" s="25"/>
      <c r="G4" s="25"/>
      <c r="H4" s="94"/>
      <c r="I4" s="94"/>
    </row>
    <row r="5" spans="1:9" ht="37.5" x14ac:dyDescent="0.3">
      <c r="A5" s="26" t="s">
        <v>50</v>
      </c>
      <c r="B5" s="192" t="s">
        <v>47</v>
      </c>
      <c r="C5" s="152">
        <f>GIATRIDAUTU!C4</f>
        <v>500000</v>
      </c>
      <c r="D5" s="152">
        <f>GIATRIDAUTU!D4</f>
        <v>500000</v>
      </c>
      <c r="E5" s="194"/>
      <c r="F5" s="195">
        <f>C5+D5+E5</f>
        <v>1000000</v>
      </c>
      <c r="G5" s="152"/>
      <c r="H5" s="196">
        <f>F5-G5</f>
        <v>1000000</v>
      </c>
      <c r="I5" s="196">
        <f>G5+H5</f>
        <v>1000000</v>
      </c>
    </row>
    <row r="6" spans="1:9" ht="60.75" customHeight="1" x14ac:dyDescent="0.3">
      <c r="A6" s="23" t="s">
        <v>51</v>
      </c>
      <c r="B6" s="193" t="s">
        <v>49</v>
      </c>
      <c r="C6" s="152">
        <f>GIATRIDAUTU!C5</f>
        <v>100000</v>
      </c>
      <c r="D6" s="152">
        <f>GIATRIDAUTU!D5</f>
        <v>100000</v>
      </c>
      <c r="E6" s="152">
        <f>GIATRIDAUTU!E5</f>
        <v>100000</v>
      </c>
      <c r="F6" s="195">
        <f t="shared" ref="F6:F12" si="0">C6+D6+E6</f>
        <v>300000</v>
      </c>
      <c r="G6" s="152"/>
      <c r="H6" s="196">
        <f t="shared" ref="H6:H11" si="1">F6-G6</f>
        <v>300000</v>
      </c>
      <c r="I6" s="196">
        <f t="shared" ref="I6:I12" si="2">G6+H6</f>
        <v>300000</v>
      </c>
    </row>
    <row r="7" spans="1:9" ht="18.75" x14ac:dyDescent="0.3">
      <c r="A7" s="25">
        <v>2</v>
      </c>
      <c r="B7" s="192" t="s">
        <v>52</v>
      </c>
      <c r="C7" s="197">
        <f>GIATRIDAUTU!C6+GIATRIDAUTU!C7</f>
        <v>8015172</v>
      </c>
      <c r="D7" s="152">
        <f>GIATRIDAUTU!D6</f>
        <v>70955670</v>
      </c>
      <c r="E7" s="152">
        <f>GIATRIDAUTU!E6</f>
        <v>33729000</v>
      </c>
      <c r="F7" s="195">
        <f t="shared" si="0"/>
        <v>112699842</v>
      </c>
      <c r="G7" s="152">
        <f>GIATRIDAUTU!C7</f>
        <v>5040000</v>
      </c>
      <c r="H7" s="196">
        <f t="shared" si="1"/>
        <v>107659842</v>
      </c>
      <c r="I7" s="196">
        <f t="shared" si="2"/>
        <v>112699842</v>
      </c>
    </row>
    <row r="8" spans="1:9" ht="18.75" x14ac:dyDescent="0.3">
      <c r="A8" s="26">
        <v>3</v>
      </c>
      <c r="B8" s="192" t="s">
        <v>55</v>
      </c>
      <c r="C8" s="188">
        <f>GIATRIDAUTU!H8</f>
        <v>15800000</v>
      </c>
      <c r="D8" s="194"/>
      <c r="E8" s="194"/>
      <c r="F8" s="195">
        <f t="shared" si="0"/>
        <v>15800000</v>
      </c>
      <c r="G8" s="152">
        <f>GIATRIDAUTU!C10</f>
        <v>6000000</v>
      </c>
      <c r="H8" s="196">
        <f t="shared" si="1"/>
        <v>9800000</v>
      </c>
      <c r="I8" s="196">
        <f t="shared" si="2"/>
        <v>15800000</v>
      </c>
    </row>
    <row r="9" spans="1:9" ht="37.5" x14ac:dyDescent="0.3">
      <c r="A9" s="25">
        <v>4</v>
      </c>
      <c r="B9" s="192" t="s">
        <v>53</v>
      </c>
      <c r="C9" s="155">
        <f>GIATRIDAUTU!C11+GIATRIDAUTU!C12</f>
        <v>3175956</v>
      </c>
      <c r="D9" s="155">
        <f>GIATRIDAUTU!D11</f>
        <v>175956</v>
      </c>
      <c r="E9" s="155">
        <f>GIATRIDAUTU!E11</f>
        <v>175956</v>
      </c>
      <c r="F9" s="195">
        <f t="shared" si="0"/>
        <v>3527868</v>
      </c>
      <c r="G9" s="152">
        <f>GIATRIDAUTU!C12</f>
        <v>3000000</v>
      </c>
      <c r="H9" s="196">
        <f t="shared" si="1"/>
        <v>527868</v>
      </c>
      <c r="I9" s="196">
        <f t="shared" si="2"/>
        <v>3527868</v>
      </c>
    </row>
    <row r="10" spans="1:9" ht="56.25" x14ac:dyDescent="0.3">
      <c r="A10" s="26">
        <v>5</v>
      </c>
      <c r="B10" s="192" t="s">
        <v>54</v>
      </c>
      <c r="C10" s="44">
        <f>GIATRIDAUTU!C13+GIATRIDAUTU!C14</f>
        <v>2124000</v>
      </c>
      <c r="D10" s="44">
        <f>GIATRIDAUTU!D13</f>
        <v>543000</v>
      </c>
      <c r="E10" s="44">
        <f>GIATRIDAUTU!E13</f>
        <v>493000</v>
      </c>
      <c r="F10" s="195">
        <f t="shared" si="0"/>
        <v>3160000</v>
      </c>
      <c r="G10" s="152">
        <f>GIATRIDAUTU!C14</f>
        <v>1500000</v>
      </c>
      <c r="H10" s="196">
        <f t="shared" si="1"/>
        <v>1660000</v>
      </c>
      <c r="I10" s="196">
        <f t="shared" si="2"/>
        <v>3160000</v>
      </c>
    </row>
    <row r="11" spans="1:9" ht="37.5" x14ac:dyDescent="0.3">
      <c r="A11" s="26">
        <v>6</v>
      </c>
      <c r="B11" s="193" t="s">
        <v>56</v>
      </c>
      <c r="C11" s="152">
        <f>GIATRIDAUTU!C15</f>
        <v>1000000</v>
      </c>
      <c r="D11" s="152">
        <f>GIATRIDAUTU!D15</f>
        <v>1000000</v>
      </c>
      <c r="E11" s="152">
        <f>GIATRIDAUTU!E15</f>
        <v>2000000</v>
      </c>
      <c r="F11" s="195">
        <f t="shared" si="0"/>
        <v>4000000</v>
      </c>
      <c r="G11" s="152"/>
      <c r="H11" s="196">
        <f t="shared" si="1"/>
        <v>4000000</v>
      </c>
      <c r="I11" s="196">
        <f t="shared" si="2"/>
        <v>4000000</v>
      </c>
    </row>
    <row r="12" spans="1:9" ht="37.5" x14ac:dyDescent="0.3">
      <c r="A12" s="182">
        <v>7</v>
      </c>
      <c r="B12" s="193" t="s">
        <v>212</v>
      </c>
      <c r="C12" s="152">
        <f>GIATRIDAUTU!C49</f>
        <v>2967708.1925944607</v>
      </c>
      <c r="D12" s="152">
        <f>GIATRIDAUTU!D49</f>
        <v>14329876.353563217</v>
      </c>
      <c r="E12" s="152">
        <f>GIATRIDAUTU!E49</f>
        <v>7137684.9693888677</v>
      </c>
      <c r="F12" s="195">
        <f t="shared" si="0"/>
        <v>24435269.515546545</v>
      </c>
      <c r="G12" s="152"/>
      <c r="H12" s="196">
        <f>F12</f>
        <v>24435269.515546545</v>
      </c>
      <c r="I12" s="196">
        <f t="shared" si="2"/>
        <v>24435269.515546545</v>
      </c>
    </row>
    <row r="13" spans="1:9" ht="18.75" x14ac:dyDescent="0.25">
      <c r="A13" s="30"/>
      <c r="B13" s="35" t="s">
        <v>48</v>
      </c>
      <c r="C13" s="29">
        <f>SUM(C5:C12)</f>
        <v>33682836.192594461</v>
      </c>
      <c r="D13" s="29">
        <f t="shared" ref="D13:I13" si="3">SUM(D5:D12)</f>
        <v>87604502.353563219</v>
      </c>
      <c r="E13" s="29">
        <f t="shared" si="3"/>
        <v>43635640.969388865</v>
      </c>
      <c r="F13" s="29">
        <f t="shared" si="3"/>
        <v>164922979.51554656</v>
      </c>
      <c r="G13" s="29">
        <f t="shared" si="3"/>
        <v>15540000</v>
      </c>
      <c r="H13" s="29">
        <f t="shared" si="3"/>
        <v>149382979.51554656</v>
      </c>
      <c r="I13" s="29">
        <f t="shared" si="3"/>
        <v>164922979.51554656</v>
      </c>
    </row>
  </sheetData>
  <mergeCells count="7">
    <mergeCell ref="A1:A2"/>
    <mergeCell ref="G1:I1"/>
    <mergeCell ref="B1:B2"/>
    <mergeCell ref="C1:C2"/>
    <mergeCell ref="D1:D2"/>
    <mergeCell ref="E1:E2"/>
    <mergeCell ref="F1:F2"/>
  </mergeCells>
  <pageMargins left="0.45" right="0.2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75" zoomScaleNormal="75" workbookViewId="0">
      <selection activeCell="B13" sqref="B13"/>
    </sheetView>
  </sheetViews>
  <sheetFormatPr defaultRowHeight="20.25" x14ac:dyDescent="0.3"/>
  <cols>
    <col min="1" max="1" width="5.85546875" customWidth="1"/>
    <col min="2" max="2" width="55.42578125" customWidth="1"/>
    <col min="3" max="4" width="19" customWidth="1"/>
    <col min="5" max="5" width="18.28515625" customWidth="1"/>
    <col min="6" max="6" width="19.140625" customWidth="1"/>
    <col min="7" max="7" width="1.85546875" customWidth="1"/>
    <col min="8" max="8" width="20.140625" style="162" customWidth="1"/>
    <col min="9" max="9" width="2.85546875" customWidth="1"/>
    <col min="10" max="10" width="21.7109375" customWidth="1"/>
    <col min="11" max="11" width="2.85546875" customWidth="1"/>
    <col min="12" max="12" width="27.28515625" customWidth="1"/>
    <col min="13" max="13" width="4" customWidth="1"/>
    <col min="14" max="14" width="23.42578125" customWidth="1"/>
    <col min="15" max="15" width="14.28515625" customWidth="1"/>
    <col min="16" max="16" width="16.5703125" customWidth="1"/>
  </cols>
  <sheetData>
    <row r="1" spans="1:14" x14ac:dyDescent="0.3">
      <c r="F1" s="119" t="s">
        <v>57</v>
      </c>
    </row>
    <row r="2" spans="1:14" ht="27" customHeight="1" x14ac:dyDescent="0.3">
      <c r="A2" s="24" t="s">
        <v>41</v>
      </c>
      <c r="B2" s="27" t="s">
        <v>42</v>
      </c>
      <c r="C2" s="27" t="s">
        <v>43</v>
      </c>
      <c r="D2" s="22" t="s">
        <v>44</v>
      </c>
      <c r="E2" s="27" t="s">
        <v>45</v>
      </c>
      <c r="F2" s="22" t="s">
        <v>177</v>
      </c>
      <c r="H2" s="170" t="s">
        <v>178</v>
      </c>
      <c r="I2" s="109"/>
      <c r="J2" s="82" t="s">
        <v>180</v>
      </c>
      <c r="L2" s="168" t="s">
        <v>186</v>
      </c>
    </row>
    <row r="3" spans="1:14" ht="28.5" customHeight="1" x14ac:dyDescent="0.3">
      <c r="A3" s="25">
        <v>1</v>
      </c>
      <c r="B3" s="237" t="s">
        <v>46</v>
      </c>
      <c r="C3" s="238"/>
      <c r="D3" s="239"/>
      <c r="E3" s="25"/>
      <c r="F3" s="23"/>
      <c r="H3" s="163">
        <f>F4+F5</f>
        <v>1300000</v>
      </c>
      <c r="J3" s="171">
        <f>H3</f>
        <v>1300000</v>
      </c>
      <c r="L3" s="178">
        <f>J3</f>
        <v>1300000</v>
      </c>
    </row>
    <row r="4" spans="1:14" x14ac:dyDescent="0.3">
      <c r="A4" s="26" t="s">
        <v>50</v>
      </c>
      <c r="B4" s="28" t="s">
        <v>47</v>
      </c>
      <c r="C4" s="33">
        <v>500000</v>
      </c>
      <c r="D4" s="33">
        <v>500000</v>
      </c>
      <c r="E4" s="25"/>
      <c r="F4" s="33">
        <v>1000000</v>
      </c>
      <c r="H4" s="164"/>
      <c r="J4" s="168"/>
      <c r="L4" s="81"/>
      <c r="N4" s="18"/>
    </row>
    <row r="5" spans="1:14" ht="57" customHeight="1" x14ac:dyDescent="0.3">
      <c r="A5" s="23" t="s">
        <v>51</v>
      </c>
      <c r="B5" s="31" t="s">
        <v>49</v>
      </c>
      <c r="C5" s="33">
        <v>100000</v>
      </c>
      <c r="D5" s="33">
        <v>100000</v>
      </c>
      <c r="E5" s="33">
        <v>100000</v>
      </c>
      <c r="F5" s="33">
        <v>300000</v>
      </c>
      <c r="H5" s="164"/>
      <c r="J5" s="168"/>
      <c r="L5" s="81"/>
      <c r="N5" s="18"/>
    </row>
    <row r="6" spans="1:14" s="36" customFormat="1" ht="28.5" customHeight="1" x14ac:dyDescent="0.35">
      <c r="A6" s="25">
        <v>2</v>
      </c>
      <c r="B6" s="40" t="s">
        <v>52</v>
      </c>
      <c r="C6" s="117">
        <f>THIETBI!C123</f>
        <v>2975172</v>
      </c>
      <c r="D6" s="118">
        <f>THIETBI!E122</f>
        <v>70955670</v>
      </c>
      <c r="E6" s="33">
        <f>THIETBI!F122</f>
        <v>33729000</v>
      </c>
      <c r="F6" s="33">
        <f>SUM(C6:E6)</f>
        <v>107659842</v>
      </c>
      <c r="H6" s="163">
        <f>F6+F7</f>
        <v>112699842</v>
      </c>
      <c r="J6" s="172">
        <f>F6</f>
        <v>107659842</v>
      </c>
      <c r="L6" s="177">
        <f>J6/1.1</f>
        <v>97872583.636363626</v>
      </c>
      <c r="N6" s="200"/>
    </row>
    <row r="7" spans="1:14" s="36" customFormat="1" ht="28.5" customHeight="1" x14ac:dyDescent="0.35">
      <c r="A7" s="23"/>
      <c r="B7" s="157" t="s">
        <v>176</v>
      </c>
      <c r="C7" s="117">
        <f>THIETBI!C119</f>
        <v>5040000</v>
      </c>
      <c r="D7" s="118"/>
      <c r="E7" s="33"/>
      <c r="F7" s="33">
        <f>SUM(C7:E7)</f>
        <v>5040000</v>
      </c>
      <c r="H7" s="165"/>
      <c r="J7" s="169"/>
      <c r="L7" s="167"/>
    </row>
    <row r="8" spans="1:14" ht="30.75" customHeight="1" x14ac:dyDescent="0.3">
      <c r="A8" s="26">
        <v>3</v>
      </c>
      <c r="B8" s="28" t="s">
        <v>55</v>
      </c>
      <c r="C8" s="152">
        <f>CAITAOLOPHOC!B3</f>
        <v>7000000</v>
      </c>
      <c r="D8" s="23"/>
      <c r="E8" s="25"/>
      <c r="F8" s="33">
        <f>SUM(C8:E8)</f>
        <v>7000000</v>
      </c>
      <c r="H8" s="163">
        <f>F8+F10+F9</f>
        <v>15800000</v>
      </c>
      <c r="J8" s="171">
        <f>F8+F9</f>
        <v>9800000</v>
      </c>
      <c r="L8" s="178">
        <f>J8/1.1</f>
        <v>8909090.9090909082</v>
      </c>
      <c r="N8" s="18"/>
    </row>
    <row r="9" spans="1:14" ht="30.75" customHeight="1" x14ac:dyDescent="0.3">
      <c r="A9" s="23"/>
      <c r="B9" s="32"/>
      <c r="C9" s="152">
        <v>2800000</v>
      </c>
      <c r="D9" s="23"/>
      <c r="E9" s="25"/>
      <c r="F9" s="33">
        <f>SUM(C9:E9)</f>
        <v>2800000</v>
      </c>
      <c r="H9" s="163"/>
      <c r="J9" s="171"/>
      <c r="L9" s="178"/>
    </row>
    <row r="10" spans="1:14" ht="30.75" customHeight="1" x14ac:dyDescent="0.3">
      <c r="A10" s="23"/>
      <c r="B10" s="157" t="s">
        <v>176</v>
      </c>
      <c r="C10" s="152">
        <v>6000000</v>
      </c>
      <c r="D10" s="23"/>
      <c r="E10" s="25"/>
      <c r="F10" s="33">
        <f>SUM(C10:E10)</f>
        <v>6000000</v>
      </c>
      <c r="H10" s="163"/>
      <c r="J10" s="171"/>
      <c r="L10" s="178"/>
    </row>
    <row r="11" spans="1:14" x14ac:dyDescent="0.3">
      <c r="A11" s="25">
        <v>4</v>
      </c>
      <c r="B11" s="32" t="s">
        <v>53</v>
      </c>
      <c r="C11" s="155">
        <v>175956</v>
      </c>
      <c r="D11" s="39">
        <v>175956</v>
      </c>
      <c r="E11" s="38">
        <v>175956</v>
      </c>
      <c r="F11" s="33">
        <f t="shared" ref="F11:F15" si="0">SUM(C11:E11)</f>
        <v>527868</v>
      </c>
      <c r="H11" s="163">
        <f>F11+F12</f>
        <v>3527868</v>
      </c>
      <c r="J11" s="171">
        <f>F11</f>
        <v>527868</v>
      </c>
      <c r="L11" s="178">
        <f>J11</f>
        <v>527868</v>
      </c>
    </row>
    <row r="12" spans="1:14" x14ac:dyDescent="0.3">
      <c r="A12" s="23"/>
      <c r="B12" s="157" t="s">
        <v>176</v>
      </c>
      <c r="C12" s="155">
        <v>3000000</v>
      </c>
      <c r="D12" s="39"/>
      <c r="E12" s="38"/>
      <c r="F12" s="33">
        <f t="shared" si="0"/>
        <v>3000000</v>
      </c>
      <c r="H12" s="164"/>
      <c r="J12" s="168"/>
      <c r="L12" s="81"/>
    </row>
    <row r="13" spans="1:14" ht="37.5" x14ac:dyDescent="0.3">
      <c r="A13" s="26">
        <v>5</v>
      </c>
      <c r="B13" s="32" t="s">
        <v>54</v>
      </c>
      <c r="C13" s="156">
        <v>624000</v>
      </c>
      <c r="D13" s="11">
        <v>543000</v>
      </c>
      <c r="E13" s="11">
        <v>493000</v>
      </c>
      <c r="F13" s="33">
        <f t="shared" si="0"/>
        <v>1660000</v>
      </c>
      <c r="H13" s="163">
        <f>F13+F14</f>
        <v>3160000</v>
      </c>
      <c r="J13" s="171">
        <f>F13</f>
        <v>1660000</v>
      </c>
      <c r="L13" s="178">
        <f>J13</f>
        <v>1660000</v>
      </c>
    </row>
    <row r="14" spans="1:14" x14ac:dyDescent="0.3">
      <c r="A14" s="26"/>
      <c r="B14" s="157" t="s">
        <v>176</v>
      </c>
      <c r="C14" s="156">
        <v>1500000</v>
      </c>
      <c r="D14" s="154"/>
      <c r="E14" s="154"/>
      <c r="F14" s="33">
        <f t="shared" si="0"/>
        <v>1500000</v>
      </c>
      <c r="H14" s="164"/>
      <c r="J14" s="168"/>
      <c r="L14" s="81"/>
    </row>
    <row r="15" spans="1:14" ht="42" customHeight="1" x14ac:dyDescent="0.3">
      <c r="A15" s="26">
        <v>6</v>
      </c>
      <c r="B15" s="31" t="s">
        <v>56</v>
      </c>
      <c r="C15" s="34">
        <v>1000000</v>
      </c>
      <c r="D15" s="34">
        <v>1000000</v>
      </c>
      <c r="E15" s="34">
        <v>2000000</v>
      </c>
      <c r="F15" s="33">
        <f t="shared" si="0"/>
        <v>4000000</v>
      </c>
      <c r="H15" s="163">
        <f>F15</f>
        <v>4000000</v>
      </c>
      <c r="J15" s="171">
        <f>H15</f>
        <v>4000000</v>
      </c>
      <c r="L15" s="178">
        <f>J15</f>
        <v>4000000</v>
      </c>
    </row>
    <row r="16" spans="1:14" ht="28.5" customHeight="1" x14ac:dyDescent="0.3">
      <c r="A16" s="30"/>
      <c r="B16" s="35" t="s">
        <v>48</v>
      </c>
      <c r="C16" s="29">
        <f>SUM(C4:C15)</f>
        <v>30715128</v>
      </c>
      <c r="D16" s="29">
        <f t="shared" ref="D16:F16" si="1">SUM(D4:D15)</f>
        <v>73274626</v>
      </c>
      <c r="E16" s="29">
        <f t="shared" si="1"/>
        <v>36497956</v>
      </c>
      <c r="F16" s="29">
        <f t="shared" si="1"/>
        <v>140487710</v>
      </c>
      <c r="H16" s="166">
        <f>SUM(H3:H15)</f>
        <v>140487710</v>
      </c>
      <c r="J16" s="173">
        <f>SUM(J3:J15)</f>
        <v>124947710</v>
      </c>
      <c r="L16" s="173">
        <f>SUM(L3:L15)</f>
        <v>114269542.54545453</v>
      </c>
    </row>
    <row r="17" spans="1:12" x14ac:dyDescent="0.3">
      <c r="A17">
        <v>7</v>
      </c>
      <c r="B17" t="s">
        <v>192</v>
      </c>
      <c r="D17" s="37"/>
      <c r="F17" t="s">
        <v>210</v>
      </c>
      <c r="H17" s="198">
        <f>CACCHIPHI!E15</f>
        <v>24435269.515546545</v>
      </c>
    </row>
    <row r="18" spans="1:12" x14ac:dyDescent="0.3">
      <c r="D18" s="12"/>
      <c r="F18" t="s">
        <v>211</v>
      </c>
      <c r="H18" s="199">
        <f>H16+H17</f>
        <v>164922979.51554656</v>
      </c>
      <c r="J18" s="18"/>
    </row>
    <row r="19" spans="1:12" x14ac:dyDescent="0.3">
      <c r="B19" t="s">
        <v>193</v>
      </c>
    </row>
    <row r="20" spans="1:12" x14ac:dyDescent="0.3">
      <c r="A20" s="24" t="s">
        <v>41</v>
      </c>
      <c r="B20" s="27" t="s">
        <v>196</v>
      </c>
      <c r="C20" s="27" t="s">
        <v>43</v>
      </c>
      <c r="D20" s="22" t="s">
        <v>44</v>
      </c>
      <c r="E20" s="27" t="s">
        <v>45</v>
      </c>
      <c r="F20" s="22" t="s">
        <v>195</v>
      </c>
    </row>
    <row r="21" spans="1:12" x14ac:dyDescent="0.3">
      <c r="A21" s="25">
        <v>1</v>
      </c>
      <c r="B21" s="186" t="s">
        <v>46</v>
      </c>
      <c r="C21" s="186"/>
      <c r="D21" s="185"/>
      <c r="E21" s="25"/>
      <c r="F21" s="23"/>
    </row>
    <row r="22" spans="1:12" x14ac:dyDescent="0.3">
      <c r="A22" s="26" t="s">
        <v>50</v>
      </c>
      <c r="B22" s="28" t="s">
        <v>47</v>
      </c>
      <c r="C22" s="33">
        <v>500000</v>
      </c>
      <c r="D22" s="33">
        <v>500000</v>
      </c>
      <c r="E22" s="25"/>
      <c r="F22" s="33">
        <v>1000000</v>
      </c>
    </row>
    <row r="23" spans="1:12" ht="37.5" x14ac:dyDescent="0.3">
      <c r="A23" s="25" t="s">
        <v>51</v>
      </c>
      <c r="B23" s="31" t="s">
        <v>49</v>
      </c>
      <c r="C23" s="33">
        <v>100000</v>
      </c>
      <c r="D23" s="33">
        <v>100000</v>
      </c>
      <c r="E23" s="33">
        <v>100000</v>
      </c>
      <c r="F23" s="33">
        <v>300000</v>
      </c>
    </row>
    <row r="24" spans="1:12" x14ac:dyDescent="0.3">
      <c r="A24" s="25">
        <v>2</v>
      </c>
      <c r="B24" s="40" t="s">
        <v>52</v>
      </c>
      <c r="C24" s="117">
        <f>C6</f>
        <v>2975172</v>
      </c>
      <c r="D24" s="118">
        <f>D6</f>
        <v>70955670</v>
      </c>
      <c r="E24" s="33">
        <f>E6</f>
        <v>33729000</v>
      </c>
      <c r="F24" s="33">
        <f>SUM(C24:E24)</f>
        <v>107659842</v>
      </c>
    </row>
    <row r="25" spans="1:12" x14ac:dyDescent="0.3">
      <c r="A25" s="26">
        <v>3</v>
      </c>
      <c r="B25" s="28" t="s">
        <v>55</v>
      </c>
      <c r="C25" s="152">
        <f>J8</f>
        <v>9800000</v>
      </c>
      <c r="D25" s="23"/>
      <c r="E25" s="25"/>
      <c r="F25" s="33">
        <f>SUM(C25:E25)</f>
        <v>9800000</v>
      </c>
    </row>
    <row r="26" spans="1:12" x14ac:dyDescent="0.3">
      <c r="A26" s="25">
        <v>4</v>
      </c>
      <c r="B26" s="32" t="s">
        <v>53</v>
      </c>
      <c r="C26" s="155">
        <v>175956</v>
      </c>
      <c r="D26" s="39">
        <v>175956</v>
      </c>
      <c r="E26" s="38">
        <v>175956</v>
      </c>
      <c r="F26" s="33">
        <f t="shared" ref="F26:F28" si="2">SUM(C26:E26)</f>
        <v>527868</v>
      </c>
      <c r="H26" s="198"/>
    </row>
    <row r="27" spans="1:12" ht="37.5" x14ac:dyDescent="0.3">
      <c r="A27" s="26">
        <v>5</v>
      </c>
      <c r="B27" s="32" t="s">
        <v>54</v>
      </c>
      <c r="C27" s="44">
        <v>624000</v>
      </c>
      <c r="D27" s="75">
        <v>543000</v>
      </c>
      <c r="E27" s="75">
        <v>493000</v>
      </c>
      <c r="F27" s="33">
        <f t="shared" si="2"/>
        <v>1660000</v>
      </c>
      <c r="J27" s="21">
        <f>H17</f>
        <v>24435269.515546545</v>
      </c>
      <c r="L27" s="121">
        <f>J16</f>
        <v>124947710</v>
      </c>
    </row>
    <row r="28" spans="1:12" x14ac:dyDescent="0.3">
      <c r="A28" s="26">
        <v>6</v>
      </c>
      <c r="B28" s="184" t="s">
        <v>56</v>
      </c>
      <c r="C28" s="34">
        <v>1000000</v>
      </c>
      <c r="D28" s="34">
        <v>1000000</v>
      </c>
      <c r="E28" s="34">
        <v>2000000</v>
      </c>
      <c r="F28" s="33">
        <f t="shared" si="2"/>
        <v>4000000</v>
      </c>
      <c r="J28" s="121">
        <f>J27*L28/L27</f>
        <v>2967708.1925944607</v>
      </c>
      <c r="L28" s="183">
        <f>C30</f>
        <v>15175128</v>
      </c>
    </row>
    <row r="29" spans="1:12" x14ac:dyDescent="0.3">
      <c r="A29" s="25">
        <v>7</v>
      </c>
      <c r="B29" s="31" t="s">
        <v>194</v>
      </c>
      <c r="C29" s="34"/>
      <c r="D29" s="34"/>
      <c r="E29" s="34"/>
      <c r="F29" s="33"/>
    </row>
    <row r="30" spans="1:12" x14ac:dyDescent="0.3">
      <c r="A30" s="30"/>
      <c r="B30" s="35" t="s">
        <v>48</v>
      </c>
      <c r="C30" s="29">
        <f>SUM(C22:C29)</f>
        <v>15175128</v>
      </c>
      <c r="D30" s="29">
        <f>SUM(D22:D29)</f>
        <v>73274626</v>
      </c>
      <c r="E30" s="29">
        <f>SUM(E22:E29)</f>
        <v>36497956</v>
      </c>
      <c r="F30" s="29">
        <f>SUM(F22:F29)</f>
        <v>124947710</v>
      </c>
      <c r="J30" s="18">
        <f>H17</f>
        <v>24435269.515546545</v>
      </c>
      <c r="L30" s="121">
        <f>L27</f>
        <v>124947710</v>
      </c>
    </row>
    <row r="31" spans="1:12" x14ac:dyDescent="0.3">
      <c r="J31" s="21">
        <f>J30*L31/L30</f>
        <v>14329876.353563217</v>
      </c>
      <c r="L31" s="121">
        <f>D30</f>
        <v>73274626</v>
      </c>
    </row>
    <row r="32" spans="1:12" x14ac:dyDescent="0.3">
      <c r="C32" s="21">
        <v>2423044</v>
      </c>
      <c r="D32" s="21">
        <v>14357541</v>
      </c>
      <c r="E32" s="21">
        <v>7151465</v>
      </c>
      <c r="F32" s="21">
        <v>122138744</v>
      </c>
    </row>
    <row r="33" spans="1:12" x14ac:dyDescent="0.3">
      <c r="C33" s="21">
        <v>12366162</v>
      </c>
      <c r="D33" s="21">
        <v>73274626</v>
      </c>
      <c r="E33" s="21">
        <v>36497956</v>
      </c>
      <c r="F33" s="21">
        <v>23932050</v>
      </c>
      <c r="J33" s="18">
        <f>H17</f>
        <v>24435269.515546545</v>
      </c>
      <c r="L33" s="121">
        <f>L30</f>
        <v>124947710</v>
      </c>
    </row>
    <row r="34" spans="1:12" x14ac:dyDescent="0.3">
      <c r="B34" s="18">
        <f>C34+D34+E34</f>
        <v>146070794</v>
      </c>
      <c r="C34" s="18">
        <f>C32+C33</f>
        <v>14789206</v>
      </c>
      <c r="D34" s="18">
        <f>D32+D33</f>
        <v>87632167</v>
      </c>
      <c r="E34" s="18">
        <f>E32+E33</f>
        <v>43649421</v>
      </c>
      <c r="F34" s="18">
        <f>F32+F33</f>
        <v>146070794</v>
      </c>
      <c r="J34" s="21">
        <f>J33*L34/L33</f>
        <v>7137684.9693888677</v>
      </c>
      <c r="L34" s="121">
        <f>E30</f>
        <v>36497956</v>
      </c>
    </row>
    <row r="36" spans="1:12" x14ac:dyDescent="0.3">
      <c r="C36" s="121">
        <f>C32+C16</f>
        <v>33138172</v>
      </c>
    </row>
    <row r="38" spans="1:12" x14ac:dyDescent="0.3">
      <c r="B38" t="s">
        <v>215</v>
      </c>
    </row>
    <row r="40" spans="1:12" ht="28.5" customHeight="1" x14ac:dyDescent="0.3">
      <c r="A40" s="82" t="s">
        <v>41</v>
      </c>
      <c r="B40" s="82" t="s">
        <v>196</v>
      </c>
      <c r="C40" s="202" t="s">
        <v>43</v>
      </c>
      <c r="D40" s="202" t="s">
        <v>44</v>
      </c>
      <c r="E40" s="202" t="s">
        <v>45</v>
      </c>
      <c r="F40" s="202" t="s">
        <v>195</v>
      </c>
    </row>
    <row r="41" spans="1:12" ht="28.5" customHeight="1" x14ac:dyDescent="0.3">
      <c r="A41" s="94">
        <v>1</v>
      </c>
      <c r="B41" s="94" t="s">
        <v>46</v>
      </c>
      <c r="C41" s="201"/>
      <c r="D41" s="201"/>
      <c r="E41" s="201"/>
      <c r="F41" s="201"/>
      <c r="J41" s="121">
        <f>C50-KEHOACH!C13</f>
        <v>0</v>
      </c>
    </row>
    <row r="42" spans="1:12" ht="28.5" customHeight="1" x14ac:dyDescent="0.3">
      <c r="A42" s="94" t="s">
        <v>50</v>
      </c>
      <c r="B42" s="94" t="s">
        <v>47</v>
      </c>
      <c r="C42" s="201">
        <v>500000</v>
      </c>
      <c r="D42" s="201">
        <v>500000</v>
      </c>
      <c r="E42" s="201"/>
      <c r="F42" s="201">
        <f>C42+D42+E42</f>
        <v>1000000</v>
      </c>
    </row>
    <row r="43" spans="1:12" ht="43.5" customHeight="1" x14ac:dyDescent="0.3">
      <c r="A43" s="94" t="s">
        <v>51</v>
      </c>
      <c r="B43" s="184" t="s">
        <v>49</v>
      </c>
      <c r="C43" s="201">
        <v>100000</v>
      </c>
      <c r="D43" s="201">
        <v>100000</v>
      </c>
      <c r="E43" s="201">
        <v>100000</v>
      </c>
      <c r="F43" s="201">
        <f t="shared" ref="F43:F48" si="3">C43+D43+E43</f>
        <v>300000</v>
      </c>
    </row>
    <row r="44" spans="1:12" ht="28.5" customHeight="1" x14ac:dyDescent="0.3">
      <c r="A44" s="94">
        <v>2</v>
      </c>
      <c r="B44" s="94" t="s">
        <v>52</v>
      </c>
      <c r="C44" s="201">
        <f>C6+C7</f>
        <v>8015172</v>
      </c>
      <c r="D44" s="201">
        <v>70955670</v>
      </c>
      <c r="E44" s="201">
        <v>33729000</v>
      </c>
      <c r="F44" s="201">
        <f t="shared" si="3"/>
        <v>112699842</v>
      </c>
    </row>
    <row r="45" spans="1:12" ht="28.5" customHeight="1" x14ac:dyDescent="0.3">
      <c r="A45" s="94">
        <v>3</v>
      </c>
      <c r="B45" s="94" t="s">
        <v>55</v>
      </c>
      <c r="C45" s="201">
        <f>H8</f>
        <v>15800000</v>
      </c>
      <c r="D45" s="201"/>
      <c r="E45" s="201"/>
      <c r="F45" s="201">
        <f t="shared" si="3"/>
        <v>15800000</v>
      </c>
    </row>
    <row r="46" spans="1:12" ht="28.5" customHeight="1" x14ac:dyDescent="0.3">
      <c r="A46" s="94">
        <v>4</v>
      </c>
      <c r="B46" s="94" t="s">
        <v>53</v>
      </c>
      <c r="C46" s="201">
        <f>C11+C12</f>
        <v>3175956</v>
      </c>
      <c r="D46" s="201">
        <v>175956</v>
      </c>
      <c r="E46" s="201">
        <v>175956</v>
      </c>
      <c r="F46" s="201">
        <f t="shared" si="3"/>
        <v>3527868</v>
      </c>
    </row>
    <row r="47" spans="1:12" ht="28.5" customHeight="1" x14ac:dyDescent="0.3">
      <c r="A47" s="94">
        <v>5</v>
      </c>
      <c r="B47" s="94" t="s">
        <v>54</v>
      </c>
      <c r="C47" s="201">
        <f>C13+C14</f>
        <v>2124000</v>
      </c>
      <c r="D47" s="201">
        <v>543000</v>
      </c>
      <c r="E47" s="201">
        <v>493000</v>
      </c>
      <c r="F47" s="201">
        <f t="shared" si="3"/>
        <v>3160000</v>
      </c>
    </row>
    <row r="48" spans="1:12" ht="28.5" customHeight="1" x14ac:dyDescent="0.3">
      <c r="A48" s="94">
        <v>6</v>
      </c>
      <c r="B48" s="94" t="s">
        <v>56</v>
      </c>
      <c r="C48" s="201">
        <v>1000000</v>
      </c>
      <c r="D48" s="201">
        <v>1000000</v>
      </c>
      <c r="E48" s="201">
        <v>2000000</v>
      </c>
      <c r="F48" s="201">
        <f t="shared" si="3"/>
        <v>4000000</v>
      </c>
    </row>
    <row r="49" spans="1:6" ht="28.5" customHeight="1" x14ac:dyDescent="0.3">
      <c r="A49" s="94">
        <v>7</v>
      </c>
      <c r="B49" s="94" t="s">
        <v>194</v>
      </c>
      <c r="C49" s="201">
        <f>J28</f>
        <v>2967708.1925944607</v>
      </c>
      <c r="D49" s="201">
        <f>J31</f>
        <v>14329876.353563217</v>
      </c>
      <c r="E49" s="201">
        <f>J34</f>
        <v>7137684.9693888677</v>
      </c>
      <c r="F49" s="201">
        <f>C49+D49+E49</f>
        <v>24435269.515546545</v>
      </c>
    </row>
    <row r="50" spans="1:6" x14ac:dyDescent="0.3">
      <c r="A50" s="81"/>
      <c r="B50" s="82" t="s">
        <v>214</v>
      </c>
      <c r="C50" s="178">
        <f>SUM(C42:C49)</f>
        <v>33682836.192594461</v>
      </c>
      <c r="D50" s="178">
        <f t="shared" ref="D50:F50" si="4">SUM(D42:D49)</f>
        <v>87604502.353563219</v>
      </c>
      <c r="E50" s="178">
        <f t="shared" si="4"/>
        <v>43635640.969388865</v>
      </c>
      <c r="F50" s="178">
        <f t="shared" si="4"/>
        <v>164922979.51554656</v>
      </c>
    </row>
  </sheetData>
  <mergeCells count="1">
    <mergeCell ref="B3:D3"/>
  </mergeCells>
  <pageMargins left="0.45" right="0.2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6"/>
  <sheetViews>
    <sheetView topLeftCell="A10" workbookViewId="0">
      <selection activeCell="E24" sqref="E24"/>
    </sheetView>
  </sheetViews>
  <sheetFormatPr defaultRowHeight="15" x14ac:dyDescent="0.25"/>
  <cols>
    <col min="2" max="2" width="11.5703125" customWidth="1"/>
    <col min="3" max="3" width="11.5703125" bestFit="1" customWidth="1"/>
    <col min="4" max="4" width="9.28515625" bestFit="1" customWidth="1"/>
    <col min="5" max="5" width="13.28515625" bestFit="1" customWidth="1"/>
  </cols>
  <sheetData>
    <row r="3" spans="1:5" x14ac:dyDescent="0.25">
      <c r="A3" t="s">
        <v>24</v>
      </c>
    </row>
    <row r="4" spans="1:5" x14ac:dyDescent="0.25">
      <c r="B4" t="s">
        <v>25</v>
      </c>
      <c r="C4" s="21">
        <v>200000</v>
      </c>
      <c r="D4" s="21">
        <v>12</v>
      </c>
      <c r="E4" s="21">
        <f>C4*D4</f>
        <v>2400000</v>
      </c>
    </row>
    <row r="5" spans="1:5" x14ac:dyDescent="0.25">
      <c r="B5" t="s">
        <v>26</v>
      </c>
      <c r="C5" s="21">
        <v>70000</v>
      </c>
      <c r="D5" s="21">
        <v>3</v>
      </c>
      <c r="E5" s="21">
        <f t="shared" ref="E5:E25" si="0">C5*D5</f>
        <v>210000</v>
      </c>
    </row>
    <row r="6" spans="1:5" x14ac:dyDescent="0.25">
      <c r="A6" t="s">
        <v>27</v>
      </c>
      <c r="C6" s="21"/>
      <c r="D6" s="21"/>
      <c r="E6" s="21">
        <f t="shared" si="0"/>
        <v>0</v>
      </c>
    </row>
    <row r="7" spans="1:5" x14ac:dyDescent="0.25">
      <c r="B7" t="s">
        <v>25</v>
      </c>
      <c r="C7" s="21">
        <v>200000</v>
      </c>
      <c r="D7" s="21">
        <v>12</v>
      </c>
      <c r="E7" s="21">
        <f t="shared" si="0"/>
        <v>2400000</v>
      </c>
    </row>
    <row r="8" spans="1:5" x14ac:dyDescent="0.25">
      <c r="B8" t="s">
        <v>26</v>
      </c>
      <c r="C8" s="21">
        <v>70000</v>
      </c>
      <c r="D8" s="21">
        <v>3</v>
      </c>
      <c r="E8" s="21">
        <f t="shared" si="0"/>
        <v>210000</v>
      </c>
    </row>
    <row r="9" spans="1:5" x14ac:dyDescent="0.25">
      <c r="B9" t="s">
        <v>40</v>
      </c>
      <c r="C9" s="21">
        <v>300000</v>
      </c>
      <c r="D9" s="21">
        <v>12</v>
      </c>
      <c r="E9" s="21">
        <f t="shared" si="0"/>
        <v>3600000</v>
      </c>
    </row>
    <row r="10" spans="1:5" x14ac:dyDescent="0.25">
      <c r="A10" t="s">
        <v>28</v>
      </c>
      <c r="C10" s="21"/>
      <c r="D10" s="21"/>
      <c r="E10" s="21">
        <f t="shared" si="0"/>
        <v>0</v>
      </c>
    </row>
    <row r="11" spans="1:5" x14ac:dyDescent="0.25">
      <c r="B11" t="s">
        <v>25</v>
      </c>
      <c r="C11" s="21">
        <v>200000</v>
      </c>
      <c r="D11" s="21">
        <v>12</v>
      </c>
      <c r="E11" s="21">
        <f t="shared" si="0"/>
        <v>2400000</v>
      </c>
    </row>
    <row r="12" spans="1:5" x14ac:dyDescent="0.25">
      <c r="B12" t="s">
        <v>26</v>
      </c>
      <c r="C12" s="21">
        <v>70000</v>
      </c>
      <c r="D12" s="21">
        <v>3</v>
      </c>
      <c r="E12" s="21">
        <f t="shared" si="0"/>
        <v>210000</v>
      </c>
    </row>
    <row r="13" spans="1:5" x14ac:dyDescent="0.25">
      <c r="B13" t="s">
        <v>40</v>
      </c>
      <c r="C13" s="21">
        <v>300000</v>
      </c>
      <c r="D13" s="21">
        <v>12</v>
      </c>
      <c r="E13" s="21">
        <f t="shared" ref="E13" si="1">C13*D13</f>
        <v>3600000</v>
      </c>
    </row>
    <row r="14" spans="1:5" x14ac:dyDescent="0.25">
      <c r="A14" t="s">
        <v>29</v>
      </c>
      <c r="C14" s="21"/>
      <c r="D14" s="21"/>
      <c r="E14" s="21">
        <f t="shared" si="0"/>
        <v>0</v>
      </c>
    </row>
    <row r="15" spans="1:5" x14ac:dyDescent="0.25">
      <c r="B15" t="s">
        <v>30</v>
      </c>
      <c r="C15" s="21">
        <v>200000</v>
      </c>
      <c r="D15" s="21">
        <v>4</v>
      </c>
      <c r="E15" s="21">
        <f t="shared" si="0"/>
        <v>800000</v>
      </c>
    </row>
    <row r="16" spans="1:5" x14ac:dyDescent="0.25">
      <c r="B16" t="s">
        <v>26</v>
      </c>
      <c r="C16" s="21">
        <v>70000</v>
      </c>
      <c r="D16" s="21">
        <v>6</v>
      </c>
      <c r="E16" s="21">
        <f t="shared" si="0"/>
        <v>420000</v>
      </c>
    </row>
    <row r="17" spans="1:6" x14ac:dyDescent="0.25">
      <c r="A17" t="s">
        <v>31</v>
      </c>
      <c r="C17" s="21"/>
      <c r="D17" s="21"/>
      <c r="E17" s="21">
        <f t="shared" si="0"/>
        <v>0</v>
      </c>
    </row>
    <row r="18" spans="1:6" x14ac:dyDescent="0.25">
      <c r="B18" t="s">
        <v>32</v>
      </c>
      <c r="C18" s="21">
        <v>160000</v>
      </c>
      <c r="D18" s="21">
        <v>12</v>
      </c>
      <c r="E18" s="21">
        <f t="shared" si="0"/>
        <v>1920000</v>
      </c>
    </row>
    <row r="19" spans="1:6" x14ac:dyDescent="0.25">
      <c r="B19" t="s">
        <v>26</v>
      </c>
      <c r="C19" s="21">
        <v>70000</v>
      </c>
      <c r="D19" s="21">
        <v>12</v>
      </c>
      <c r="E19" s="21">
        <f t="shared" si="0"/>
        <v>840000</v>
      </c>
    </row>
    <row r="20" spans="1:6" x14ac:dyDescent="0.25">
      <c r="A20" t="s">
        <v>33</v>
      </c>
      <c r="C20" s="21"/>
      <c r="D20" s="21"/>
      <c r="E20" s="21">
        <f t="shared" si="0"/>
        <v>0</v>
      </c>
    </row>
    <row r="21" spans="1:6" x14ac:dyDescent="0.25">
      <c r="B21" t="s">
        <v>34</v>
      </c>
      <c r="C21" s="21">
        <v>70000</v>
      </c>
      <c r="D21" s="21">
        <v>5</v>
      </c>
      <c r="E21" s="21">
        <f t="shared" si="0"/>
        <v>350000</v>
      </c>
      <c r="F21" t="s">
        <v>35</v>
      </c>
    </row>
    <row r="22" spans="1:6" x14ac:dyDescent="0.25">
      <c r="B22" t="s">
        <v>36</v>
      </c>
      <c r="C22" s="21">
        <v>25000</v>
      </c>
      <c r="D22" s="21">
        <v>12</v>
      </c>
      <c r="E22" s="21">
        <f t="shared" si="0"/>
        <v>300000</v>
      </c>
    </row>
    <row r="23" spans="1:6" x14ac:dyDescent="0.25">
      <c r="B23" t="s">
        <v>26</v>
      </c>
      <c r="C23" s="21">
        <v>70000</v>
      </c>
      <c r="D23" s="21">
        <v>12</v>
      </c>
      <c r="E23" s="21">
        <f t="shared" si="0"/>
        <v>840000</v>
      </c>
    </row>
    <row r="24" spans="1:6" x14ac:dyDescent="0.25">
      <c r="A24" t="s">
        <v>37</v>
      </c>
      <c r="C24" s="21">
        <v>72000</v>
      </c>
      <c r="D24" s="21">
        <v>20</v>
      </c>
      <c r="E24" s="21">
        <f t="shared" si="0"/>
        <v>1440000</v>
      </c>
      <c r="F24" t="s">
        <v>38</v>
      </c>
    </row>
    <row r="25" spans="1:6" x14ac:dyDescent="0.25">
      <c r="A25" t="s">
        <v>39</v>
      </c>
      <c r="C25" s="21">
        <v>500000</v>
      </c>
      <c r="D25" s="21">
        <v>7</v>
      </c>
      <c r="E25" s="21">
        <f t="shared" si="0"/>
        <v>3500000</v>
      </c>
    </row>
    <row r="26" spans="1:6" x14ac:dyDescent="0.25">
      <c r="E26" s="18">
        <f>SUM(E4:E25)</f>
        <v>25440000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TUYENSINH</vt:lpstr>
      <vt:lpstr>CHUONGTRINH</vt:lpstr>
      <vt:lpstr>THIETBI</vt:lpstr>
      <vt:lpstr>CAITAOLOPHOC</vt:lpstr>
      <vt:lpstr>CACCHIPHI</vt:lpstr>
      <vt:lpstr>CONGTHUCTINH</vt:lpstr>
      <vt:lpstr>KEHOACH</vt:lpstr>
      <vt:lpstr>GIATRIDAUTU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CHOA-TCHC</cp:lastModifiedBy>
  <cp:lastPrinted>2018-05-07T01:54:04Z</cp:lastPrinted>
  <dcterms:created xsi:type="dcterms:W3CDTF">2018-03-18T10:04:37Z</dcterms:created>
  <dcterms:modified xsi:type="dcterms:W3CDTF">2018-09-01T10:00:06Z</dcterms:modified>
</cp:coreProperties>
</file>